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https://d.docs.live.net/b90f3d7094de5391/[2021] Franquia Marketing Bag/Apresentações/"/>
    </mc:Choice>
  </mc:AlternateContent>
  <xr:revisionPtr revIDLastSave="0" documentId="13_ncr:1_{424D45AE-F408-044A-A7C2-44564D0DEF12}" xr6:coauthVersionLast="47" xr6:coauthVersionMax="47" xr10:uidLastSave="{00000000-0000-0000-0000-000000000000}"/>
  <bookViews>
    <workbookView showSheetTabs="0" xWindow="0" yWindow="500" windowWidth="28800" windowHeight="16720" tabRatio="732" activeTab="9" xr2:uid="{00000000-000D-0000-FFFF-FFFF00000000}"/>
  </bookViews>
  <sheets>
    <sheet name="Inicio" sheetId="126" r:id="rId1"/>
    <sheet name="Investimento Inicial" sheetId="110" r:id="rId2"/>
    <sheet name="Premissas" sheetId="122" r:id="rId3"/>
    <sheet name="Custo fixo" sheetId="120" r:id="rId4"/>
    <sheet name="Funcionários" sheetId="121" r:id="rId5"/>
    <sheet name="Premissas_Operações" sheetId="123" r:id="rId6"/>
    <sheet name="Fluxo de Caixa" sheetId="107" state="hidden" r:id="rId7"/>
    <sheet name="TabelaSimplesNacional" sheetId="118" state="hidden" r:id="rId8"/>
    <sheet name="Dashboard" sheetId="119" r:id="rId9"/>
    <sheet name="Relatório" sheetId="117" r:id="rId10"/>
    <sheet name="DRE" sheetId="125" r:id="rId11"/>
  </sheets>
  <externalReferences>
    <externalReference r:id="rId12"/>
    <externalReference r:id="rId13"/>
    <externalReference r:id="rId14"/>
    <externalReference r:id="rId15"/>
  </externalReferences>
  <definedNames>
    <definedName name="___thinkcellckMAAAAAAAAEAAAAQCZp6b2.AkaGGYhPnXglOA" hidden="1">[1]Relatórios!$BY$25:$BZ$27</definedName>
    <definedName name="___thinkcellNUMAAAAAAAAEAAAA.A7hWteoBUGpO8oBQ6Rzvw" hidden="1">'[2]Desvio Ebitda'!$C$166:$K$168</definedName>
    <definedName name="___thinkcellNUMAAAAAAAAEAAAA80eVcBSCNUODcIWSsGDTkQ" hidden="1">'[2]Desvio Ebitda'!$C$208:$K$210</definedName>
    <definedName name="___thinkcellNUMAAAAAAAAEAAAAPD6iBG0WnEi3A5cEG0sXGQ" hidden="1">'[2]Desvio Ebitda'!$C$250:$K$252</definedName>
    <definedName name="___thinkcellNUMAAAAAAAAEAAAAtRbg47BddkWpu9jj8SVjww" hidden="1">#REF!</definedName>
    <definedName name="___thinkcellNUMAAAAAAAAEAAAAvGdT.EfdNkmmB9HaYSqh_g" hidden="1">'[2]Desvio Ebitda'!$C$229:$K$231</definedName>
    <definedName name="___thinkcellNUMAAAAAAAAEAAAAzc3elUCNf0aG9ffrqp2ZlA" hidden="1">'[2]Desvio Ebitda'!$C$61:$K$63</definedName>
    <definedName name="___thinkcellWUMAAAAAAAAEAAAA_mtopu5CU02cainJQBg9Ow" hidden="1">#REF!</definedName>
    <definedName name="___thinkcellWUMAAAAAAAAEAAAA1UvorhjBc02nYy2hcPpang" hidden="1">#REF!</definedName>
    <definedName name="___thinkcellWUMAAAAAAAAEAAAABaVGhNqrsU2PvgDT.NVEtA" hidden="1">[2]Relatórios!$BU$40:$BZ$42</definedName>
    <definedName name="___thinkcellWUMAAAAAAAAEAAAACIlWOiqdOUewqXrvB9jdzQ" hidden="1">[2]Relatórios!$BV$145:$CC$147</definedName>
    <definedName name="___thinkcellWUMAAAAAAAAEAAAAfkRV6dZArU2RQwspy_rxyg" hidden="1">[2]Relatórios!$BU$110:$BZ$112</definedName>
    <definedName name="___thinkcellWUMAAAAAAAAEAAAAIj974cvxy0iqxkeifVqA.A" hidden="1">'[2]Desvio Ebitda'!$C$124:$K$126</definedName>
    <definedName name="___thinkcellWUMAAAAAAAAEAAAAKZ8p3haMbk21_CAEwSIqlg" hidden="1">[2]Relatórios!$BU$5:$BZ$7</definedName>
    <definedName name="___thinkcellWUMAAAAAAAAEAAAALSMLh3ea1k6OVztpq_v57A" hidden="1">'[2]Desvio Ebitda'!$C$102:$K$104</definedName>
    <definedName name="___thinkcellWUMAAAAAAAAEAAAArP3iIoFYQky1zPDoCzX7FA" hidden="1">[2]Relatórios!$BU$75:$BZ$77</definedName>
    <definedName name="___thinkcellWUMAAAAAAAAEAAAAZORGVE32wE.lvcQsxw5mnA" hidden="1">[2]Relatórios!$BV$180:$CC$183</definedName>
    <definedName name="___thinkcellWUMAAAEAAAAAAAAA8IsS8sbyvUKqzy_tUkZ3KA" hidden="1">[2]Relatórios!$BU$86:$BW$89</definedName>
    <definedName name="___thinkcellWUMAAAEAAAAAAAAADxvew_mIkkyMtidj5WahXQ" hidden="1">[2]Relatórios!$BU$80:$BW$83</definedName>
    <definedName name="___thinkcellWUMAAAEAAAAAAAAAI618P4bjs0iqRJyv8oKk6g" hidden="1">[2]Relatórios!$BU$120:$BW$123</definedName>
    <definedName name="___thinkcellWUMAAAEAAAAAAAAApA8pRkNtIUCVVTryC.MI9g" hidden="1">[2]Relatórios!$BU$115:$BW$118</definedName>
    <definedName name="___thinkcellWUMAAAEAAAAAAAAApaAPkaQD9UyCk08QoRXu.A" hidden="1">[2]Relatórios!$BU$157:$BW$160</definedName>
    <definedName name="___thinkcellWUMAAAEAAAAAAAAAuQd7R3rgvUirUwkYv6RT_A" hidden="1">[2]Relatórios!$BU$192:$BW$195</definedName>
    <definedName name="___thinkcellWUMAAAEAAAAAAAAAxZAj06cR7kOu_y47NoiCTg" hidden="1">[2]Relatórios!$BU$185:$BW$187</definedName>
    <definedName name="_xlnm._FilterDatabase" localSheetId="0" hidden="1">Inicio!#REF!</definedName>
    <definedName name="_xlnm._FilterDatabase" localSheetId="1" hidden="1">'Investimento Inicial'!#REF!</definedName>
    <definedName name="a" hidden="1">#REF!</definedName>
    <definedName name="anscount" hidden="1">1</definedName>
    <definedName name="_xlnm.Print_Area" localSheetId="8">Dashboard!$B$4:$N$54</definedName>
    <definedName name="_xlnm.Print_Area" localSheetId="10">DRE!$B$1:$S$63</definedName>
    <definedName name="_xlnm.Print_Area" localSheetId="6">'Fluxo de Caixa'!$B$1:$S$64</definedName>
    <definedName name="_xlnm.Print_Area" localSheetId="0">Inicio!$A$1:$H$3</definedName>
    <definedName name="_xlnm.Print_Area" localSheetId="1">'Investimento Inicial'!$A$1:$G$60</definedName>
    <definedName name="DESLOC___Gráfico">OFFSET([3]DASHBOARD_PROJ!E1048570,0,0,COUNTA([3]DASHBOARD_PROJ!E1048570:E3)-COUNTBLANK([3]DASHBOARD_PROJ!E1048570:E3),COUNTA([3]DASHBOARD_PROJ!E1048570:E3)-COUNTBLANK([3]DASHBOARD_PROJ!E1048570:E3))</definedName>
    <definedName name="Dolar">[4]Potencial_Expansao!#REF!</definedName>
    <definedName name="HTML_CodePage" hidden="1">1252</definedName>
    <definedName name="HTML_Control" hidden="1">{"'Mov Fin'!$A$1:$J$22"}</definedName>
    <definedName name="HTML_Description" hidden="1">""</definedName>
    <definedName name="HTML_Email" hidden="1">""</definedName>
    <definedName name="HTML_Header" hidden="1">""</definedName>
    <definedName name="HTML_LastUpdate" hidden="1">"30/10/2000"</definedName>
    <definedName name="HTML_LineAfter" hidden="1">FALSE</definedName>
    <definedName name="HTML_LineBefore" hidden="1">FALSE</definedName>
    <definedName name="HTML_Name" hidden="1">"Marcelo"</definedName>
    <definedName name="HTML_OBDlg2" hidden="1">TRUE</definedName>
    <definedName name="HTML_OBDlg4" hidden="1">TRUE</definedName>
    <definedName name="HTML_OS" hidden="1">0</definedName>
    <definedName name="HTML_PathFile" hidden="1">"J:\BOOK-FH\pag03.htm"</definedName>
    <definedName name="HTML_Title" hidden="1">""</definedName>
    <definedName name="Investimento_Nome">OFFSET([3]DASHBOARD_PROJ!$BV$12,0,0,(COUNTA([3]DASHBOARD_PROJ!$BV$12:$BV$21)-COUNTBLANK([3]DASHBOARD_PROJ!$BV$12:$BV$21)))</definedName>
    <definedName name="Investimento_valor">OFFSET([3]DASHBOARD_PROJ!$BW$12,0,0,(COUNTA([3]DASHBOARD_PROJ!$BW$12:$BW$21)-COUNTBLANK([3]DASHBOARD_PROJ!$BW$12:$BW$21)))</definedName>
    <definedName name="Investimentos_Nome">OFFSET([3]DASHBOARD_PROJ!$BV$12,0,0,(COUNTA([3]DASHBOARD_PROJ!$BV$12:$BV$21)-COUNTBLANK([3]DASHBOARD_PROJ!$BV$12:$BV$21)))</definedName>
    <definedName name="Receita___Ano">OFFSET([3]DASHBOARD_PROJ!$AQ$12,0,0,COUNTA([3]DASHBOARD_PROJ!$AQ$12:$AQ$21)-COUNTBLANK([3]DASHBOARD_PROJ!$AQ$12:$AQ$21))</definedName>
    <definedName name="_xlnm.Print_Titles" localSheetId="10">DRE!$B:$B</definedName>
    <definedName name="_xlnm.Print_Titles" localSheetId="6">'Fluxo de Caixa'!$B:$B</definedName>
    <definedName name="Valor___Ano">OFFSET([3]DASHBOARD_PROJ!$AR$12,0,0,COUNTA([3]DASHBOARD_PROJ!$AR$12:$AR$21)-COUNTBLANK([3]DASHBOARD_PROJ!$AR$12:$AR$21))</definedName>
    <definedName name="Valores">OFFSET([3]ESTRATÉGIA!XFA1,1,0,[3]ESTRATÉGIA!A2,1)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7" l="1"/>
  <c r="D5" i="107"/>
  <c r="D7" i="107"/>
  <c r="D10" i="107"/>
  <c r="D11" i="107"/>
  <c r="D13" i="107"/>
  <c r="D41" i="107"/>
  <c r="D43" i="107"/>
  <c r="D45" i="107"/>
  <c r="E5" i="107"/>
  <c r="C6" i="107"/>
  <c r="E6" i="107"/>
  <c r="E7" i="107"/>
  <c r="E10" i="107"/>
  <c r="E11" i="107"/>
  <c r="E12" i="107"/>
  <c r="E13" i="107"/>
  <c r="E41" i="107"/>
  <c r="E42" i="107"/>
  <c r="E43" i="107"/>
  <c r="E45" i="107"/>
  <c r="F5" i="107"/>
  <c r="F6" i="107"/>
  <c r="F7" i="107"/>
  <c r="F10" i="107"/>
  <c r="F11" i="107"/>
  <c r="F12" i="107"/>
  <c r="F13" i="107"/>
  <c r="F41" i="107"/>
  <c r="F42" i="107"/>
  <c r="F43" i="107"/>
  <c r="F45" i="107"/>
  <c r="G5" i="107"/>
  <c r="G6" i="107"/>
  <c r="G7" i="107"/>
  <c r="G10" i="107"/>
  <c r="G11" i="107"/>
  <c r="G12" i="107"/>
  <c r="G13" i="107"/>
  <c r="G41" i="107"/>
  <c r="G42" i="107"/>
  <c r="G43" i="107"/>
  <c r="G45" i="107"/>
  <c r="H5" i="107"/>
  <c r="H6" i="107"/>
  <c r="H7" i="107"/>
  <c r="H10" i="107"/>
  <c r="H11" i="107"/>
  <c r="H12" i="107"/>
  <c r="H13" i="107"/>
  <c r="H41" i="107"/>
  <c r="H42" i="107"/>
  <c r="H43" i="107"/>
  <c r="H45" i="107"/>
  <c r="I5" i="107"/>
  <c r="I6" i="107"/>
  <c r="I7" i="107"/>
  <c r="I10" i="107"/>
  <c r="I11" i="107"/>
  <c r="I12" i="107"/>
  <c r="I13" i="107"/>
  <c r="I41" i="107"/>
  <c r="I42" i="107"/>
  <c r="I43" i="107"/>
  <c r="I45" i="107"/>
  <c r="J5" i="107"/>
  <c r="J6" i="107"/>
  <c r="J7" i="107"/>
  <c r="J10" i="107"/>
  <c r="J11" i="107"/>
  <c r="J12" i="107"/>
  <c r="J13" i="107"/>
  <c r="J41" i="107"/>
  <c r="J42" i="107"/>
  <c r="J43" i="107"/>
  <c r="J45" i="107"/>
  <c r="K5" i="107"/>
  <c r="K6" i="107"/>
  <c r="K7" i="107"/>
  <c r="K10" i="107"/>
  <c r="K11" i="107"/>
  <c r="K12" i="107"/>
  <c r="K13" i="107"/>
  <c r="K41" i="107"/>
  <c r="K42" i="107"/>
  <c r="K43" i="107"/>
  <c r="K45" i="107"/>
  <c r="L5" i="107"/>
  <c r="L6" i="107"/>
  <c r="L7" i="107"/>
  <c r="L10" i="107"/>
  <c r="L11" i="107"/>
  <c r="L12" i="107"/>
  <c r="L13" i="107"/>
  <c r="L41" i="107"/>
  <c r="L42" i="107"/>
  <c r="L43" i="107"/>
  <c r="L45" i="107"/>
  <c r="M5" i="107"/>
  <c r="M6" i="107"/>
  <c r="M7" i="107"/>
  <c r="M10" i="107"/>
  <c r="M11" i="107"/>
  <c r="M12" i="107"/>
  <c r="M13" i="107"/>
  <c r="M41" i="107"/>
  <c r="M42" i="107"/>
  <c r="M43" i="107"/>
  <c r="M45" i="107"/>
  <c r="N5" i="107"/>
  <c r="N6" i="107"/>
  <c r="N7" i="107"/>
  <c r="N10" i="107"/>
  <c r="N11" i="107"/>
  <c r="N12" i="107"/>
  <c r="N13" i="107"/>
  <c r="N41" i="107"/>
  <c r="N42" i="107"/>
  <c r="N43" i="107"/>
  <c r="N45" i="107"/>
  <c r="O5" i="107"/>
  <c r="O6" i="107"/>
  <c r="O7" i="107"/>
  <c r="O10" i="107"/>
  <c r="O11" i="107"/>
  <c r="O12" i="107"/>
  <c r="O13" i="107"/>
  <c r="O41" i="107"/>
  <c r="O42" i="107"/>
  <c r="O43" i="107"/>
  <c r="O45" i="107"/>
  <c r="P5" i="107"/>
  <c r="P6" i="107"/>
  <c r="P7" i="107"/>
  <c r="P10" i="107"/>
  <c r="P11" i="107"/>
  <c r="P12" i="107"/>
  <c r="P13" i="107"/>
  <c r="P41" i="107"/>
  <c r="P42" i="107"/>
  <c r="P43" i="107"/>
  <c r="P45" i="107"/>
  <c r="Q5" i="107"/>
  <c r="Q6" i="107"/>
  <c r="Q7" i="107"/>
  <c r="Q10" i="107"/>
  <c r="Q11" i="107"/>
  <c r="Q12" i="107"/>
  <c r="Q13" i="107"/>
  <c r="Q41" i="107"/>
  <c r="Q42" i="107"/>
  <c r="Q43" i="107"/>
  <c r="Q45" i="107"/>
  <c r="R5" i="107"/>
  <c r="R6" i="107"/>
  <c r="R7" i="107"/>
  <c r="R10" i="107"/>
  <c r="R11" i="107"/>
  <c r="R12" i="107"/>
  <c r="R13" i="107"/>
  <c r="R41" i="107"/>
  <c r="R42" i="107"/>
  <c r="R43" i="107"/>
  <c r="R45" i="107"/>
  <c r="S5" i="107"/>
  <c r="S6" i="107"/>
  <c r="S7" i="107"/>
  <c r="S10" i="107"/>
  <c r="S11" i="107"/>
  <c r="S12" i="107"/>
  <c r="S13" i="107"/>
  <c r="S41" i="107"/>
  <c r="S42" i="107"/>
  <c r="S43" i="107"/>
  <c r="S45" i="107"/>
  <c r="T5" i="107"/>
  <c r="T6" i="107"/>
  <c r="T7" i="107"/>
  <c r="T10" i="107"/>
  <c r="T11" i="107"/>
  <c r="T12" i="107"/>
  <c r="T13" i="107"/>
  <c r="T41" i="107"/>
  <c r="T42" i="107"/>
  <c r="T43" i="107"/>
  <c r="T45" i="107"/>
  <c r="U5" i="107"/>
  <c r="U6" i="107"/>
  <c r="U7" i="107"/>
  <c r="U10" i="107"/>
  <c r="U11" i="107"/>
  <c r="U12" i="107"/>
  <c r="U13" i="107"/>
  <c r="U41" i="107"/>
  <c r="U42" i="107"/>
  <c r="U43" i="107"/>
  <c r="U45" i="107"/>
  <c r="V5" i="107"/>
  <c r="V6" i="107"/>
  <c r="V7" i="107"/>
  <c r="V10" i="107"/>
  <c r="V11" i="107"/>
  <c r="V12" i="107"/>
  <c r="V13" i="107"/>
  <c r="V41" i="107"/>
  <c r="V42" i="107"/>
  <c r="V43" i="107"/>
  <c r="V45" i="107"/>
  <c r="W5" i="107"/>
  <c r="W6" i="107"/>
  <c r="W7" i="107"/>
  <c r="W10" i="107"/>
  <c r="W11" i="107"/>
  <c r="W12" i="107"/>
  <c r="W13" i="107"/>
  <c r="W41" i="107"/>
  <c r="W42" i="107"/>
  <c r="W43" i="107"/>
  <c r="W45" i="107"/>
  <c r="X5" i="107"/>
  <c r="X6" i="107"/>
  <c r="X7" i="107"/>
  <c r="X10" i="107"/>
  <c r="X11" i="107"/>
  <c r="X12" i="107"/>
  <c r="X13" i="107"/>
  <c r="X41" i="107"/>
  <c r="X42" i="107"/>
  <c r="X43" i="107"/>
  <c r="X45" i="107"/>
  <c r="Y5" i="107"/>
  <c r="Y6" i="107"/>
  <c r="Y7" i="107"/>
  <c r="Y10" i="107"/>
  <c r="Y11" i="107"/>
  <c r="Y12" i="107"/>
  <c r="Y13" i="107"/>
  <c r="Y41" i="107"/>
  <c r="Y42" i="107"/>
  <c r="Y43" i="107"/>
  <c r="Y45" i="107"/>
  <c r="Z5" i="107"/>
  <c r="Z6" i="107"/>
  <c r="Z7" i="107"/>
  <c r="Z10" i="107"/>
  <c r="Z11" i="107"/>
  <c r="Z12" i="107"/>
  <c r="Z13" i="107"/>
  <c r="Z41" i="107"/>
  <c r="Z42" i="107"/>
  <c r="Z43" i="107"/>
  <c r="Z45" i="107"/>
  <c r="AA5" i="107"/>
  <c r="AA6" i="107"/>
  <c r="AA7" i="107"/>
  <c r="AA10" i="107"/>
  <c r="AA11" i="107"/>
  <c r="AA12" i="107"/>
  <c r="AA13" i="107"/>
  <c r="AA41" i="107"/>
  <c r="AA42" i="107"/>
  <c r="AA43" i="107"/>
  <c r="AA45" i="107"/>
  <c r="AB5" i="107"/>
  <c r="AB6" i="107"/>
  <c r="AB7" i="107"/>
  <c r="AB10" i="107"/>
  <c r="AB11" i="107"/>
  <c r="AB12" i="107"/>
  <c r="AB13" i="107"/>
  <c r="AB41" i="107"/>
  <c r="AB42" i="107"/>
  <c r="AB43" i="107"/>
  <c r="AB45" i="107"/>
  <c r="AC5" i="107"/>
  <c r="AC6" i="107"/>
  <c r="AC7" i="107"/>
  <c r="AC10" i="107"/>
  <c r="AC11" i="107"/>
  <c r="AC12" i="107"/>
  <c r="AC13" i="107"/>
  <c r="AC41" i="107"/>
  <c r="AC42" i="107"/>
  <c r="AC43" i="107"/>
  <c r="AC45" i="107"/>
  <c r="AD5" i="107"/>
  <c r="AD6" i="107"/>
  <c r="AD7" i="107"/>
  <c r="AD10" i="107"/>
  <c r="AD11" i="107"/>
  <c r="AD12" i="107"/>
  <c r="AD13" i="107"/>
  <c r="AD41" i="107"/>
  <c r="AD42" i="107"/>
  <c r="AD43" i="107"/>
  <c r="AD45" i="107"/>
  <c r="AE5" i="107"/>
  <c r="AE6" i="107"/>
  <c r="AE7" i="107"/>
  <c r="AE10" i="107"/>
  <c r="AE11" i="107"/>
  <c r="AE12" i="107"/>
  <c r="AE13" i="107"/>
  <c r="AE41" i="107"/>
  <c r="AE42" i="107"/>
  <c r="AE43" i="107"/>
  <c r="AE45" i="107"/>
  <c r="AF5" i="107"/>
  <c r="AF6" i="107"/>
  <c r="AF7" i="107"/>
  <c r="AF10" i="107"/>
  <c r="AF11" i="107"/>
  <c r="AF12" i="107"/>
  <c r="AF13" i="107"/>
  <c r="AF41" i="107"/>
  <c r="AF42" i="107"/>
  <c r="AF43" i="107"/>
  <c r="AF45" i="107"/>
  <c r="AG5" i="107"/>
  <c r="AG6" i="107"/>
  <c r="AG7" i="107"/>
  <c r="AG10" i="107"/>
  <c r="AG11" i="107"/>
  <c r="AG12" i="107"/>
  <c r="AG13" i="107"/>
  <c r="AG41" i="107"/>
  <c r="AG42" i="107"/>
  <c r="AG43" i="107"/>
  <c r="AG45" i="107"/>
  <c r="AH5" i="107"/>
  <c r="AH6" i="107"/>
  <c r="AH7" i="107"/>
  <c r="AH10" i="107"/>
  <c r="AH11" i="107"/>
  <c r="AH12" i="107"/>
  <c r="AH13" i="107"/>
  <c r="AH41" i="107"/>
  <c r="AH42" i="107"/>
  <c r="AH43" i="107"/>
  <c r="AH45" i="107"/>
  <c r="AI5" i="107"/>
  <c r="AI6" i="107"/>
  <c r="AI7" i="107"/>
  <c r="AI10" i="107"/>
  <c r="AI11" i="107"/>
  <c r="AI12" i="107"/>
  <c r="AI13" i="107"/>
  <c r="AI41" i="107"/>
  <c r="AI42" i="107"/>
  <c r="AI43" i="107"/>
  <c r="AI45" i="107"/>
  <c r="AJ5" i="107"/>
  <c r="AJ6" i="107"/>
  <c r="AJ7" i="107"/>
  <c r="AJ10" i="107"/>
  <c r="AJ11" i="107"/>
  <c r="AJ12" i="107"/>
  <c r="AJ13" i="107"/>
  <c r="AJ41" i="107"/>
  <c r="AJ42" i="107"/>
  <c r="AJ43" i="107"/>
  <c r="AJ45" i="107"/>
  <c r="AK5" i="107"/>
  <c r="AK6" i="107"/>
  <c r="AK7" i="107"/>
  <c r="AK10" i="107"/>
  <c r="AK11" i="107"/>
  <c r="AK12" i="107"/>
  <c r="AK13" i="107"/>
  <c r="AK41" i="107"/>
  <c r="AK42" i="107"/>
  <c r="AK43" i="107"/>
  <c r="AK45" i="107"/>
  <c r="AL5" i="107"/>
  <c r="AL6" i="107"/>
  <c r="AL7" i="107"/>
  <c r="AL10" i="107"/>
  <c r="AL11" i="107"/>
  <c r="AL12" i="107"/>
  <c r="AL13" i="107"/>
  <c r="AL41" i="107"/>
  <c r="AL42" i="107"/>
  <c r="AL43" i="107"/>
  <c r="AL45" i="107"/>
  <c r="AM5" i="107"/>
  <c r="AM6" i="107"/>
  <c r="AM7" i="107"/>
  <c r="AM10" i="107"/>
  <c r="AM11" i="107"/>
  <c r="AM12" i="107"/>
  <c r="AM13" i="107"/>
  <c r="AM41" i="107"/>
  <c r="AM42" i="107"/>
  <c r="AM43" i="107"/>
  <c r="AM45" i="107"/>
  <c r="D56" i="107"/>
  <c r="H50" i="119"/>
  <c r="H53" i="119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Z48" i="107"/>
  <c r="AA48" i="107"/>
  <c r="AB48" i="107"/>
  <c r="AC48" i="107"/>
  <c r="AD48" i="107"/>
  <c r="AE48" i="107"/>
  <c r="AF48" i="107"/>
  <c r="AG48" i="107"/>
  <c r="AH48" i="107"/>
  <c r="AI48" i="107"/>
  <c r="AJ48" i="107"/>
  <c r="AK48" i="107"/>
  <c r="AL48" i="107"/>
  <c r="AM48" i="107"/>
  <c r="D55" i="107"/>
  <c r="AO48" i="107"/>
  <c r="J19" i="119"/>
  <c r="E16" i="125"/>
  <c r="F16" i="125"/>
  <c r="G16" i="125"/>
  <c r="H16" i="125"/>
  <c r="I16" i="125"/>
  <c r="J16" i="125"/>
  <c r="K16" i="125"/>
  <c r="L16" i="125"/>
  <c r="M16" i="125"/>
  <c r="N16" i="125"/>
  <c r="O16" i="125"/>
  <c r="P16" i="125"/>
  <c r="Q16" i="125"/>
  <c r="R16" i="125"/>
  <c r="S16" i="125"/>
  <c r="T16" i="125"/>
  <c r="U16" i="125"/>
  <c r="V16" i="125"/>
  <c r="W16" i="125"/>
  <c r="X16" i="125"/>
  <c r="Y16" i="125"/>
  <c r="Z16" i="125"/>
  <c r="AA16" i="125"/>
  <c r="AB16" i="125"/>
  <c r="AC16" i="125"/>
  <c r="AD16" i="125"/>
  <c r="AE16" i="125"/>
  <c r="AF16" i="125"/>
  <c r="AG16" i="125"/>
  <c r="AH16" i="125"/>
  <c r="AI16" i="125"/>
  <c r="AJ16" i="125"/>
  <c r="AK16" i="125"/>
  <c r="AL16" i="125"/>
  <c r="AM16" i="125"/>
  <c r="E17" i="125"/>
  <c r="F17" i="125"/>
  <c r="G17" i="125"/>
  <c r="H17" i="125"/>
  <c r="I17" i="125"/>
  <c r="J17" i="125"/>
  <c r="K17" i="125"/>
  <c r="L17" i="125"/>
  <c r="M17" i="125"/>
  <c r="N17" i="125"/>
  <c r="O17" i="125"/>
  <c r="P17" i="125"/>
  <c r="Q17" i="125"/>
  <c r="R17" i="125"/>
  <c r="S17" i="125"/>
  <c r="T17" i="125"/>
  <c r="U17" i="125"/>
  <c r="V17" i="125"/>
  <c r="W17" i="125"/>
  <c r="X17" i="125"/>
  <c r="Y17" i="125"/>
  <c r="Z17" i="125"/>
  <c r="AA17" i="125"/>
  <c r="AB17" i="125"/>
  <c r="AC17" i="125"/>
  <c r="AD17" i="125"/>
  <c r="AE17" i="125"/>
  <c r="AF17" i="125"/>
  <c r="AG17" i="125"/>
  <c r="AH17" i="125"/>
  <c r="AI17" i="125"/>
  <c r="AJ17" i="125"/>
  <c r="AK17" i="125"/>
  <c r="AL17" i="125"/>
  <c r="AM17" i="125"/>
  <c r="E13" i="125"/>
  <c r="F13" i="125"/>
  <c r="G13" i="125"/>
  <c r="H13" i="125"/>
  <c r="I13" i="125"/>
  <c r="J13" i="125"/>
  <c r="K13" i="125"/>
  <c r="L13" i="125"/>
  <c r="M13" i="125"/>
  <c r="N13" i="125"/>
  <c r="O13" i="125"/>
  <c r="P13" i="125"/>
  <c r="Q13" i="125"/>
  <c r="R13" i="125"/>
  <c r="S13" i="125"/>
  <c r="T13" i="125"/>
  <c r="U13" i="125"/>
  <c r="V13" i="125"/>
  <c r="W13" i="125"/>
  <c r="X13" i="125"/>
  <c r="Y13" i="125"/>
  <c r="Z13" i="125"/>
  <c r="AA13" i="125"/>
  <c r="AB13" i="125"/>
  <c r="AC13" i="125"/>
  <c r="AD13" i="125"/>
  <c r="AE13" i="125"/>
  <c r="AF13" i="125"/>
  <c r="AG13" i="125"/>
  <c r="AH13" i="125"/>
  <c r="AI13" i="125"/>
  <c r="AJ13" i="125"/>
  <c r="AK13" i="125"/>
  <c r="AL13" i="125"/>
  <c r="AM13" i="125"/>
  <c r="E14" i="125"/>
  <c r="F14" i="125"/>
  <c r="G14" i="125"/>
  <c r="H14" i="125"/>
  <c r="I14" i="125"/>
  <c r="J14" i="125"/>
  <c r="K14" i="125"/>
  <c r="L14" i="125"/>
  <c r="M14" i="125"/>
  <c r="N14" i="125"/>
  <c r="O14" i="125"/>
  <c r="P14" i="125"/>
  <c r="Q14" i="125"/>
  <c r="R14" i="125"/>
  <c r="S14" i="125"/>
  <c r="T14" i="125"/>
  <c r="U14" i="125"/>
  <c r="V14" i="125"/>
  <c r="W14" i="125"/>
  <c r="X14" i="125"/>
  <c r="Y14" i="125"/>
  <c r="Z14" i="125"/>
  <c r="AA14" i="125"/>
  <c r="AB14" i="125"/>
  <c r="AC14" i="125"/>
  <c r="AD14" i="125"/>
  <c r="AE14" i="125"/>
  <c r="AF14" i="125"/>
  <c r="AG14" i="125"/>
  <c r="AH14" i="125"/>
  <c r="AI14" i="125"/>
  <c r="AJ14" i="125"/>
  <c r="AK14" i="125"/>
  <c r="AL14" i="125"/>
  <c r="AM14" i="125"/>
  <c r="C7" i="125"/>
  <c r="C8" i="125"/>
  <c r="F8" i="125"/>
  <c r="E8" i="125"/>
  <c r="E6" i="125"/>
  <c r="F6" i="125"/>
  <c r="G6" i="125"/>
  <c r="H6" i="125"/>
  <c r="I6" i="125"/>
  <c r="J6" i="125"/>
  <c r="K6" i="125"/>
  <c r="L6" i="125"/>
  <c r="M6" i="125"/>
  <c r="N6" i="125"/>
  <c r="O6" i="125"/>
  <c r="P6" i="125"/>
  <c r="Q6" i="125"/>
  <c r="R6" i="125"/>
  <c r="S6" i="125"/>
  <c r="T6" i="125"/>
  <c r="U6" i="125"/>
  <c r="V6" i="125"/>
  <c r="W6" i="125"/>
  <c r="X6" i="125"/>
  <c r="Y6" i="125"/>
  <c r="Z6" i="125"/>
  <c r="AA6" i="125"/>
  <c r="AB6" i="125"/>
  <c r="AC6" i="125"/>
  <c r="AD6" i="125"/>
  <c r="AE6" i="125"/>
  <c r="AF6" i="125"/>
  <c r="AG6" i="125"/>
  <c r="AH6" i="125"/>
  <c r="AI6" i="125"/>
  <c r="AJ6" i="125"/>
  <c r="AK6" i="125"/>
  <c r="AL6" i="125"/>
  <c r="AM6" i="125"/>
  <c r="E7" i="125"/>
  <c r="F7" i="125"/>
  <c r="G7" i="125"/>
  <c r="H7" i="125"/>
  <c r="I7" i="125"/>
  <c r="J7" i="125"/>
  <c r="K7" i="125"/>
  <c r="L7" i="125"/>
  <c r="M7" i="125"/>
  <c r="N7" i="125"/>
  <c r="O7" i="125"/>
  <c r="P7" i="125"/>
  <c r="Q7" i="125"/>
  <c r="R7" i="125"/>
  <c r="S7" i="125"/>
  <c r="T7" i="125"/>
  <c r="U7" i="125"/>
  <c r="V7" i="125"/>
  <c r="W7" i="125"/>
  <c r="X7" i="125"/>
  <c r="Y7" i="125"/>
  <c r="Z7" i="125"/>
  <c r="AA7" i="125"/>
  <c r="AB7" i="125"/>
  <c r="AC7" i="125"/>
  <c r="AD7" i="125"/>
  <c r="AE7" i="125"/>
  <c r="AF7" i="125"/>
  <c r="AG7" i="125"/>
  <c r="AH7" i="125"/>
  <c r="AI7" i="125"/>
  <c r="AJ7" i="125"/>
  <c r="AK7" i="125"/>
  <c r="AL7" i="125"/>
  <c r="AM7" i="125"/>
  <c r="G8" i="125"/>
  <c r="H8" i="125"/>
  <c r="I8" i="125"/>
  <c r="J8" i="125"/>
  <c r="K8" i="125"/>
  <c r="L8" i="125"/>
  <c r="M8" i="125"/>
  <c r="N8" i="125"/>
  <c r="O8" i="125"/>
  <c r="P8" i="125"/>
  <c r="Q8" i="125"/>
  <c r="R8" i="125"/>
  <c r="S8" i="125"/>
  <c r="T8" i="125"/>
  <c r="U8" i="125"/>
  <c r="V8" i="125"/>
  <c r="W8" i="125"/>
  <c r="X8" i="125"/>
  <c r="Y8" i="125"/>
  <c r="Z8" i="125"/>
  <c r="AA8" i="125"/>
  <c r="AB8" i="125"/>
  <c r="AC8" i="125"/>
  <c r="AD8" i="125"/>
  <c r="AE8" i="125"/>
  <c r="AF8" i="125"/>
  <c r="AG8" i="125"/>
  <c r="AH8" i="125"/>
  <c r="AI8" i="125"/>
  <c r="AJ8" i="125"/>
  <c r="AK8" i="125"/>
  <c r="AL8" i="125"/>
  <c r="AM8" i="125"/>
  <c r="D17" i="125"/>
  <c r="D16" i="125"/>
  <c r="B17" i="125"/>
  <c r="B16" i="125"/>
  <c r="D14" i="125"/>
  <c r="D13" i="125"/>
  <c r="D6" i="125"/>
  <c r="B6" i="125"/>
  <c r="E4" i="107"/>
  <c r="F9" i="123"/>
  <c r="D4" i="107"/>
  <c r="F4" i="107"/>
  <c r="G4" i="107"/>
  <c r="H4" i="107"/>
  <c r="I4" i="107"/>
  <c r="J4" i="107"/>
  <c r="K4" i="107"/>
  <c r="L4" i="107"/>
  <c r="M4" i="107"/>
  <c r="N4" i="107"/>
  <c r="O4" i="107"/>
  <c r="P4" i="107"/>
  <c r="Q4" i="107"/>
  <c r="R4" i="107"/>
  <c r="S4" i="107"/>
  <c r="T4" i="107"/>
  <c r="U4" i="107"/>
  <c r="V4" i="107"/>
  <c r="W4" i="107"/>
  <c r="X4" i="107"/>
  <c r="Y4" i="107"/>
  <c r="Z4" i="107"/>
  <c r="AA4" i="107"/>
  <c r="AB4" i="107"/>
  <c r="AC4" i="107"/>
  <c r="AD4" i="107"/>
  <c r="AE4" i="107"/>
  <c r="AF4" i="107"/>
  <c r="AG4" i="107"/>
  <c r="AH4" i="107"/>
  <c r="AI4" i="107"/>
  <c r="AJ4" i="107"/>
  <c r="AK4" i="107"/>
  <c r="AL4" i="107"/>
  <c r="AM4" i="107"/>
  <c r="D12" i="107"/>
  <c r="B5" i="107"/>
  <c r="B12" i="107"/>
  <c r="B11" i="107"/>
  <c r="E14" i="107"/>
  <c r="F14" i="107"/>
  <c r="G14" i="107"/>
  <c r="H14" i="107"/>
  <c r="I14" i="107"/>
  <c r="J14" i="107"/>
  <c r="K14" i="107"/>
  <c r="L14" i="107"/>
  <c r="M14" i="107"/>
  <c r="N14" i="107"/>
  <c r="O14" i="107"/>
  <c r="P14" i="107"/>
  <c r="Q14" i="107"/>
  <c r="R14" i="107"/>
  <c r="S14" i="107"/>
  <c r="T14" i="107"/>
  <c r="U14" i="107"/>
  <c r="V14" i="107"/>
  <c r="W14" i="107"/>
  <c r="X14" i="107"/>
  <c r="Y14" i="107"/>
  <c r="Z14" i="107"/>
  <c r="AA14" i="107"/>
  <c r="AB14" i="107"/>
  <c r="AC14" i="107"/>
  <c r="AD14" i="107"/>
  <c r="AE14" i="107"/>
  <c r="AF14" i="107"/>
  <c r="AG14" i="107"/>
  <c r="AH14" i="107"/>
  <c r="AI14" i="107"/>
  <c r="AJ14" i="107"/>
  <c r="AK14" i="107"/>
  <c r="AL14" i="107"/>
  <c r="AM14" i="107"/>
  <c r="E15" i="107"/>
  <c r="F15" i="107"/>
  <c r="G15" i="107"/>
  <c r="H15" i="107"/>
  <c r="I15" i="107"/>
  <c r="J15" i="107"/>
  <c r="K15" i="107"/>
  <c r="L15" i="107"/>
  <c r="M15" i="107"/>
  <c r="N15" i="107"/>
  <c r="O15" i="107"/>
  <c r="P15" i="107"/>
  <c r="Q15" i="107"/>
  <c r="R15" i="107"/>
  <c r="S15" i="107"/>
  <c r="T15" i="107"/>
  <c r="U15" i="107"/>
  <c r="V15" i="107"/>
  <c r="W15" i="107"/>
  <c r="X15" i="107"/>
  <c r="Y15" i="107"/>
  <c r="Z15" i="107"/>
  <c r="AA15" i="107"/>
  <c r="AB15" i="107"/>
  <c r="AC15" i="107"/>
  <c r="AD15" i="107"/>
  <c r="AE15" i="107"/>
  <c r="AF15" i="107"/>
  <c r="AG15" i="107"/>
  <c r="AH15" i="107"/>
  <c r="AI15" i="107"/>
  <c r="AJ15" i="107"/>
  <c r="AK15" i="107"/>
  <c r="AL15" i="107"/>
  <c r="AM15" i="107"/>
  <c r="D15" i="107"/>
  <c r="D14" i="107"/>
  <c r="B15" i="107"/>
  <c r="B14" i="107"/>
  <c r="F10" i="123"/>
  <c r="F11" i="123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4" i="123"/>
  <c r="F25" i="123"/>
  <c r="F26" i="123"/>
  <c r="F27" i="123"/>
  <c r="F28" i="123"/>
  <c r="F29" i="123"/>
  <c r="F30" i="123"/>
  <c r="F31" i="123"/>
  <c r="F32" i="123"/>
  <c r="F33" i="123"/>
  <c r="F34" i="123"/>
  <c r="F35" i="123"/>
  <c r="F36" i="123"/>
  <c r="F37" i="123"/>
  <c r="F38" i="123"/>
  <c r="F39" i="123"/>
  <c r="F40" i="123"/>
  <c r="F41" i="123"/>
  <c r="F42" i="123"/>
  <c r="F43" i="123"/>
  <c r="F44" i="123"/>
  <c r="F12" i="120"/>
  <c r="D7" i="125"/>
  <c r="D9" i="125"/>
  <c r="D12" i="125"/>
  <c r="D15" i="125"/>
  <c r="D18" i="125"/>
  <c r="F10" i="120"/>
  <c r="D21" i="125"/>
  <c r="F11" i="120"/>
  <c r="D22" i="125"/>
  <c r="D23" i="125"/>
  <c r="F14" i="120"/>
  <c r="D25" i="125"/>
  <c r="F15" i="120"/>
  <c r="D26" i="125"/>
  <c r="F16" i="120"/>
  <c r="D27" i="125"/>
  <c r="F17" i="120"/>
  <c r="D28" i="125"/>
  <c r="F18" i="120"/>
  <c r="D29" i="125"/>
  <c r="F19" i="120"/>
  <c r="D30" i="125"/>
  <c r="F20" i="120"/>
  <c r="D31" i="125"/>
  <c r="F21" i="120"/>
  <c r="D32" i="125"/>
  <c r="F22" i="120"/>
  <c r="D33" i="125"/>
  <c r="F23" i="120"/>
  <c r="D34" i="125"/>
  <c r="F24" i="120"/>
  <c r="D35" i="125"/>
  <c r="F13" i="120"/>
  <c r="D24" i="125"/>
  <c r="D36" i="125"/>
  <c r="D38" i="125"/>
  <c r="F31" i="121"/>
  <c r="F32" i="121"/>
  <c r="F33" i="121"/>
  <c r="D39" i="125"/>
  <c r="D40" i="125"/>
  <c r="G10" i="121"/>
  <c r="F10" i="121"/>
  <c r="H10" i="121"/>
  <c r="G11" i="121"/>
  <c r="F11" i="121"/>
  <c r="H11" i="121"/>
  <c r="G12" i="121"/>
  <c r="F12" i="121"/>
  <c r="H12" i="121"/>
  <c r="G13" i="121"/>
  <c r="F13" i="121"/>
  <c r="H13" i="121"/>
  <c r="G14" i="121"/>
  <c r="F14" i="121"/>
  <c r="H14" i="121"/>
  <c r="G15" i="121"/>
  <c r="F15" i="121"/>
  <c r="H15" i="121"/>
  <c r="G16" i="121"/>
  <c r="F16" i="121"/>
  <c r="H16" i="121"/>
  <c r="G17" i="121"/>
  <c r="F17" i="121"/>
  <c r="H17" i="121"/>
  <c r="G18" i="121"/>
  <c r="F18" i="121"/>
  <c r="H18" i="121"/>
  <c r="G19" i="121"/>
  <c r="F19" i="121"/>
  <c r="H19" i="121"/>
  <c r="G20" i="121"/>
  <c r="F20" i="121"/>
  <c r="H20" i="121"/>
  <c r="G21" i="121"/>
  <c r="F21" i="121"/>
  <c r="H21" i="121"/>
  <c r="G22" i="121"/>
  <c r="F22" i="121"/>
  <c r="H22" i="121"/>
  <c r="G23" i="121"/>
  <c r="F23" i="121"/>
  <c r="H23" i="121"/>
  <c r="G24" i="121"/>
  <c r="F24" i="121"/>
  <c r="H24" i="121"/>
  <c r="H25" i="121"/>
  <c r="D37" i="125"/>
  <c r="D41" i="125"/>
  <c r="D42" i="125"/>
  <c r="D43" i="125"/>
  <c r="D44" i="125"/>
  <c r="D45" i="125"/>
  <c r="D47" i="125"/>
  <c r="E9" i="125"/>
  <c r="E12" i="125"/>
  <c r="E15" i="125"/>
  <c r="E18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8" i="125"/>
  <c r="E39" i="125"/>
  <c r="E40" i="125"/>
  <c r="E37" i="125"/>
  <c r="E41" i="125"/>
  <c r="E42" i="125"/>
  <c r="E43" i="125"/>
  <c r="E44" i="125"/>
  <c r="E45" i="125"/>
  <c r="E47" i="125"/>
  <c r="F9" i="125"/>
  <c r="F12" i="125"/>
  <c r="F15" i="125"/>
  <c r="F18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F33" i="125"/>
  <c r="F34" i="125"/>
  <c r="F35" i="125"/>
  <c r="F36" i="125"/>
  <c r="F38" i="125"/>
  <c r="F39" i="125"/>
  <c r="F40" i="125"/>
  <c r="F37" i="125"/>
  <c r="F41" i="125"/>
  <c r="F42" i="125"/>
  <c r="F43" i="125"/>
  <c r="F44" i="125"/>
  <c r="F45" i="125"/>
  <c r="F47" i="125"/>
  <c r="G9" i="125"/>
  <c r="G12" i="125"/>
  <c r="G15" i="125"/>
  <c r="G18" i="125"/>
  <c r="G21" i="125"/>
  <c r="G22" i="125"/>
  <c r="G23" i="125"/>
  <c r="G24" i="125"/>
  <c r="G25" i="125"/>
  <c r="G26" i="125"/>
  <c r="G27" i="125"/>
  <c r="G28" i="125"/>
  <c r="G29" i="125"/>
  <c r="G30" i="125"/>
  <c r="G31" i="125"/>
  <c r="G32" i="125"/>
  <c r="G33" i="125"/>
  <c r="G34" i="125"/>
  <c r="G35" i="125"/>
  <c r="G36" i="125"/>
  <c r="G38" i="125"/>
  <c r="G39" i="125"/>
  <c r="G40" i="125"/>
  <c r="G37" i="125"/>
  <c r="G41" i="125"/>
  <c r="G42" i="125"/>
  <c r="G43" i="125"/>
  <c r="G44" i="125"/>
  <c r="G45" i="125"/>
  <c r="G47" i="125"/>
  <c r="H9" i="125"/>
  <c r="H12" i="125"/>
  <c r="H15" i="125"/>
  <c r="H18" i="125"/>
  <c r="H21" i="125"/>
  <c r="H22" i="125"/>
  <c r="H23" i="125"/>
  <c r="H24" i="125"/>
  <c r="H25" i="125"/>
  <c r="H26" i="125"/>
  <c r="H27" i="125"/>
  <c r="H28" i="125"/>
  <c r="H29" i="125"/>
  <c r="H30" i="125"/>
  <c r="H31" i="125"/>
  <c r="H32" i="125"/>
  <c r="H33" i="125"/>
  <c r="H34" i="125"/>
  <c r="H35" i="125"/>
  <c r="H36" i="125"/>
  <c r="H38" i="125"/>
  <c r="H39" i="125"/>
  <c r="H40" i="125"/>
  <c r="H37" i="125"/>
  <c r="H41" i="125"/>
  <c r="H42" i="125"/>
  <c r="H43" i="125"/>
  <c r="H44" i="125"/>
  <c r="H45" i="125"/>
  <c r="H47" i="125"/>
  <c r="I9" i="125"/>
  <c r="I12" i="125"/>
  <c r="I15" i="125"/>
  <c r="I18" i="125"/>
  <c r="I21" i="125"/>
  <c r="I22" i="125"/>
  <c r="I23" i="125"/>
  <c r="I24" i="125"/>
  <c r="I25" i="125"/>
  <c r="I26" i="125"/>
  <c r="I27" i="125"/>
  <c r="I28" i="125"/>
  <c r="I29" i="125"/>
  <c r="I30" i="125"/>
  <c r="I31" i="125"/>
  <c r="I32" i="125"/>
  <c r="I33" i="125"/>
  <c r="I34" i="125"/>
  <c r="I35" i="125"/>
  <c r="I36" i="125"/>
  <c r="I38" i="125"/>
  <c r="I39" i="125"/>
  <c r="I40" i="125"/>
  <c r="I37" i="125"/>
  <c r="I41" i="125"/>
  <c r="I42" i="125"/>
  <c r="I43" i="125"/>
  <c r="I44" i="125"/>
  <c r="I45" i="125"/>
  <c r="I47" i="125"/>
  <c r="J9" i="125"/>
  <c r="J12" i="125"/>
  <c r="J15" i="125"/>
  <c r="J18" i="125"/>
  <c r="J21" i="125"/>
  <c r="J22" i="125"/>
  <c r="J23" i="125"/>
  <c r="J24" i="125"/>
  <c r="J25" i="125"/>
  <c r="J26" i="125"/>
  <c r="J27" i="125"/>
  <c r="J28" i="125"/>
  <c r="J29" i="125"/>
  <c r="J30" i="125"/>
  <c r="J31" i="125"/>
  <c r="J32" i="125"/>
  <c r="J33" i="125"/>
  <c r="J34" i="125"/>
  <c r="J35" i="125"/>
  <c r="J36" i="125"/>
  <c r="J38" i="125"/>
  <c r="J39" i="125"/>
  <c r="J40" i="125"/>
  <c r="J37" i="125"/>
  <c r="J41" i="125"/>
  <c r="J42" i="125"/>
  <c r="J43" i="125"/>
  <c r="J44" i="125"/>
  <c r="J45" i="125"/>
  <c r="J47" i="125"/>
  <c r="K9" i="125"/>
  <c r="K12" i="125"/>
  <c r="K15" i="125"/>
  <c r="K18" i="125"/>
  <c r="K21" i="125"/>
  <c r="K22" i="125"/>
  <c r="K23" i="125"/>
  <c r="K24" i="125"/>
  <c r="K25" i="125"/>
  <c r="K26" i="125"/>
  <c r="K27" i="125"/>
  <c r="K28" i="125"/>
  <c r="K29" i="125"/>
  <c r="K30" i="125"/>
  <c r="K31" i="125"/>
  <c r="K32" i="125"/>
  <c r="K33" i="125"/>
  <c r="K34" i="125"/>
  <c r="K35" i="125"/>
  <c r="K36" i="125"/>
  <c r="K38" i="125"/>
  <c r="K39" i="125"/>
  <c r="K40" i="125"/>
  <c r="K37" i="125"/>
  <c r="K41" i="125"/>
  <c r="K42" i="125"/>
  <c r="K43" i="125"/>
  <c r="K44" i="125"/>
  <c r="K45" i="125"/>
  <c r="K47" i="125"/>
  <c r="L9" i="125"/>
  <c r="L12" i="125"/>
  <c r="L15" i="125"/>
  <c r="L18" i="125"/>
  <c r="L21" i="125"/>
  <c r="L22" i="125"/>
  <c r="L23" i="125"/>
  <c r="L24" i="125"/>
  <c r="L25" i="125"/>
  <c r="L26" i="125"/>
  <c r="L27" i="125"/>
  <c r="L28" i="125"/>
  <c r="L29" i="125"/>
  <c r="L30" i="125"/>
  <c r="L31" i="125"/>
  <c r="L32" i="125"/>
  <c r="L33" i="125"/>
  <c r="L34" i="125"/>
  <c r="L35" i="125"/>
  <c r="L36" i="125"/>
  <c r="L38" i="125"/>
  <c r="L39" i="125"/>
  <c r="L40" i="125"/>
  <c r="L37" i="125"/>
  <c r="L41" i="125"/>
  <c r="L42" i="125"/>
  <c r="L43" i="125"/>
  <c r="L44" i="125"/>
  <c r="L45" i="125"/>
  <c r="L47" i="125"/>
  <c r="M9" i="125"/>
  <c r="M12" i="125"/>
  <c r="M15" i="125"/>
  <c r="M18" i="125"/>
  <c r="M21" i="125"/>
  <c r="M22" i="125"/>
  <c r="M23" i="125"/>
  <c r="M24" i="125"/>
  <c r="M25" i="125"/>
  <c r="M26" i="125"/>
  <c r="M27" i="125"/>
  <c r="M28" i="125"/>
  <c r="M29" i="125"/>
  <c r="M30" i="125"/>
  <c r="M31" i="125"/>
  <c r="M32" i="125"/>
  <c r="M33" i="125"/>
  <c r="M34" i="125"/>
  <c r="M35" i="125"/>
  <c r="M36" i="125"/>
  <c r="M38" i="125"/>
  <c r="M39" i="125"/>
  <c r="M40" i="125"/>
  <c r="M37" i="125"/>
  <c r="M41" i="125"/>
  <c r="M42" i="125"/>
  <c r="M43" i="125"/>
  <c r="M44" i="125"/>
  <c r="M45" i="125"/>
  <c r="M47" i="125"/>
  <c r="N9" i="125"/>
  <c r="N12" i="125"/>
  <c r="N15" i="125"/>
  <c r="N18" i="125"/>
  <c r="N21" i="125"/>
  <c r="N22" i="125"/>
  <c r="N23" i="125"/>
  <c r="N24" i="125"/>
  <c r="N25" i="125"/>
  <c r="N26" i="125"/>
  <c r="N27" i="125"/>
  <c r="N28" i="125"/>
  <c r="N29" i="125"/>
  <c r="N30" i="125"/>
  <c r="N31" i="125"/>
  <c r="N32" i="125"/>
  <c r="N33" i="125"/>
  <c r="N34" i="125"/>
  <c r="N35" i="125"/>
  <c r="N36" i="125"/>
  <c r="N38" i="125"/>
  <c r="N39" i="125"/>
  <c r="N40" i="125"/>
  <c r="N37" i="125"/>
  <c r="N41" i="125"/>
  <c r="N42" i="125"/>
  <c r="N43" i="125"/>
  <c r="N44" i="125"/>
  <c r="N45" i="125"/>
  <c r="N47" i="125"/>
  <c r="O9" i="125"/>
  <c r="O12" i="125"/>
  <c r="O15" i="125"/>
  <c r="O18" i="125"/>
  <c r="O21" i="125"/>
  <c r="O22" i="125"/>
  <c r="O23" i="125"/>
  <c r="O24" i="125"/>
  <c r="O25" i="125"/>
  <c r="O26" i="125"/>
  <c r="O27" i="125"/>
  <c r="O28" i="125"/>
  <c r="O29" i="125"/>
  <c r="O30" i="125"/>
  <c r="O31" i="125"/>
  <c r="O32" i="125"/>
  <c r="O33" i="125"/>
  <c r="O34" i="125"/>
  <c r="O35" i="125"/>
  <c r="O36" i="125"/>
  <c r="O38" i="125"/>
  <c r="O39" i="125"/>
  <c r="O40" i="125"/>
  <c r="O37" i="125"/>
  <c r="O41" i="125"/>
  <c r="O42" i="125"/>
  <c r="O43" i="125"/>
  <c r="O44" i="125"/>
  <c r="O45" i="125"/>
  <c r="O47" i="125"/>
  <c r="P9" i="125"/>
  <c r="P12" i="125"/>
  <c r="P15" i="125"/>
  <c r="P18" i="125"/>
  <c r="P21" i="125"/>
  <c r="P22" i="125"/>
  <c r="P23" i="125"/>
  <c r="P24" i="125"/>
  <c r="P25" i="125"/>
  <c r="P26" i="125"/>
  <c r="P27" i="125"/>
  <c r="P28" i="125"/>
  <c r="P29" i="125"/>
  <c r="P30" i="125"/>
  <c r="P31" i="125"/>
  <c r="P32" i="125"/>
  <c r="P33" i="125"/>
  <c r="P34" i="125"/>
  <c r="P35" i="125"/>
  <c r="P36" i="125"/>
  <c r="P37" i="125"/>
  <c r="P38" i="125"/>
  <c r="P39" i="125"/>
  <c r="P40" i="125"/>
  <c r="P41" i="125"/>
  <c r="P42" i="125"/>
  <c r="P43" i="125"/>
  <c r="P44" i="125"/>
  <c r="P45" i="125"/>
  <c r="P47" i="125"/>
  <c r="Q9" i="125"/>
  <c r="Q12" i="125"/>
  <c r="Q15" i="125"/>
  <c r="Q18" i="125"/>
  <c r="Q21" i="125"/>
  <c r="Q22" i="125"/>
  <c r="Q23" i="125"/>
  <c r="Q24" i="125"/>
  <c r="Q25" i="125"/>
  <c r="Q26" i="125"/>
  <c r="Q27" i="125"/>
  <c r="Q28" i="125"/>
  <c r="Q29" i="125"/>
  <c r="Q30" i="125"/>
  <c r="Q31" i="125"/>
  <c r="Q32" i="125"/>
  <c r="Q33" i="125"/>
  <c r="Q34" i="125"/>
  <c r="Q35" i="125"/>
  <c r="Q36" i="125"/>
  <c r="Q37" i="125"/>
  <c r="Q38" i="125"/>
  <c r="Q39" i="125"/>
  <c r="Q40" i="125"/>
  <c r="Q41" i="125"/>
  <c r="Q42" i="125"/>
  <c r="Q43" i="125"/>
  <c r="Q44" i="125"/>
  <c r="Q45" i="125"/>
  <c r="Q47" i="125"/>
  <c r="R9" i="125"/>
  <c r="R12" i="125"/>
  <c r="R15" i="125"/>
  <c r="R18" i="125"/>
  <c r="R21" i="125"/>
  <c r="R22" i="125"/>
  <c r="R23" i="125"/>
  <c r="R24" i="125"/>
  <c r="R25" i="125"/>
  <c r="R26" i="125"/>
  <c r="R27" i="125"/>
  <c r="R28" i="125"/>
  <c r="R29" i="125"/>
  <c r="R30" i="125"/>
  <c r="R31" i="125"/>
  <c r="R32" i="125"/>
  <c r="R33" i="125"/>
  <c r="R34" i="125"/>
  <c r="R35" i="125"/>
  <c r="R36" i="125"/>
  <c r="R37" i="125"/>
  <c r="R38" i="125"/>
  <c r="R39" i="125"/>
  <c r="R40" i="125"/>
  <c r="R41" i="125"/>
  <c r="R42" i="125"/>
  <c r="R43" i="125"/>
  <c r="R44" i="125"/>
  <c r="R45" i="125"/>
  <c r="R47" i="125"/>
  <c r="S9" i="125"/>
  <c r="S12" i="125"/>
  <c r="S15" i="125"/>
  <c r="S18" i="125"/>
  <c r="S21" i="125"/>
  <c r="S22" i="125"/>
  <c r="S23" i="125"/>
  <c r="S24" i="125"/>
  <c r="S25" i="125"/>
  <c r="S26" i="125"/>
  <c r="S27" i="125"/>
  <c r="S28" i="125"/>
  <c r="S29" i="125"/>
  <c r="S30" i="125"/>
  <c r="S31" i="125"/>
  <c r="S32" i="125"/>
  <c r="S33" i="125"/>
  <c r="S34" i="125"/>
  <c r="S35" i="125"/>
  <c r="S36" i="125"/>
  <c r="S37" i="125"/>
  <c r="S38" i="125"/>
  <c r="S39" i="125"/>
  <c r="S40" i="125"/>
  <c r="S41" i="125"/>
  <c r="S42" i="125"/>
  <c r="S43" i="125"/>
  <c r="S44" i="125"/>
  <c r="S45" i="125"/>
  <c r="S47" i="125"/>
  <c r="T9" i="125"/>
  <c r="T12" i="125"/>
  <c r="T15" i="125"/>
  <c r="T18" i="125"/>
  <c r="T21" i="125"/>
  <c r="T22" i="125"/>
  <c r="T23" i="125"/>
  <c r="T24" i="125"/>
  <c r="T25" i="125"/>
  <c r="T26" i="125"/>
  <c r="T27" i="125"/>
  <c r="T28" i="125"/>
  <c r="T29" i="125"/>
  <c r="T30" i="125"/>
  <c r="T31" i="125"/>
  <c r="T32" i="125"/>
  <c r="T33" i="125"/>
  <c r="T34" i="125"/>
  <c r="T35" i="125"/>
  <c r="T36" i="125"/>
  <c r="T37" i="125"/>
  <c r="T38" i="125"/>
  <c r="T39" i="125"/>
  <c r="T40" i="125"/>
  <c r="T41" i="125"/>
  <c r="T42" i="125"/>
  <c r="T43" i="125"/>
  <c r="T44" i="125"/>
  <c r="T45" i="125"/>
  <c r="T47" i="125"/>
  <c r="U9" i="125"/>
  <c r="U12" i="125"/>
  <c r="U15" i="125"/>
  <c r="U18" i="125"/>
  <c r="U21" i="125"/>
  <c r="U22" i="125"/>
  <c r="U23" i="125"/>
  <c r="U24" i="125"/>
  <c r="U25" i="125"/>
  <c r="U26" i="125"/>
  <c r="U27" i="125"/>
  <c r="U28" i="125"/>
  <c r="U29" i="125"/>
  <c r="U30" i="125"/>
  <c r="U31" i="125"/>
  <c r="U32" i="125"/>
  <c r="U33" i="125"/>
  <c r="U34" i="125"/>
  <c r="U35" i="125"/>
  <c r="U36" i="125"/>
  <c r="U37" i="125"/>
  <c r="U38" i="125"/>
  <c r="U39" i="125"/>
  <c r="U40" i="125"/>
  <c r="U41" i="125"/>
  <c r="U42" i="125"/>
  <c r="U43" i="125"/>
  <c r="U44" i="125"/>
  <c r="U45" i="125"/>
  <c r="U47" i="125"/>
  <c r="V9" i="125"/>
  <c r="V12" i="125"/>
  <c r="V15" i="125"/>
  <c r="V18" i="125"/>
  <c r="V21" i="125"/>
  <c r="V22" i="125"/>
  <c r="V23" i="125"/>
  <c r="V24" i="125"/>
  <c r="V25" i="125"/>
  <c r="V26" i="125"/>
  <c r="V27" i="125"/>
  <c r="V28" i="125"/>
  <c r="V29" i="125"/>
  <c r="V30" i="125"/>
  <c r="V31" i="125"/>
  <c r="V32" i="125"/>
  <c r="V33" i="125"/>
  <c r="V34" i="125"/>
  <c r="V35" i="125"/>
  <c r="V36" i="125"/>
  <c r="V37" i="125"/>
  <c r="V38" i="125"/>
  <c r="V39" i="125"/>
  <c r="V40" i="125"/>
  <c r="V41" i="125"/>
  <c r="V42" i="125"/>
  <c r="V43" i="125"/>
  <c r="V44" i="125"/>
  <c r="V45" i="125"/>
  <c r="V47" i="125"/>
  <c r="W9" i="125"/>
  <c r="W12" i="125"/>
  <c r="W15" i="125"/>
  <c r="W18" i="125"/>
  <c r="W21" i="125"/>
  <c r="W22" i="125"/>
  <c r="W23" i="125"/>
  <c r="W24" i="125"/>
  <c r="W25" i="125"/>
  <c r="W26" i="125"/>
  <c r="W27" i="125"/>
  <c r="W28" i="125"/>
  <c r="W29" i="125"/>
  <c r="W30" i="125"/>
  <c r="W31" i="125"/>
  <c r="W32" i="125"/>
  <c r="W33" i="125"/>
  <c r="W34" i="125"/>
  <c r="W35" i="125"/>
  <c r="W36" i="125"/>
  <c r="W37" i="125"/>
  <c r="W38" i="125"/>
  <c r="W39" i="125"/>
  <c r="W40" i="125"/>
  <c r="W41" i="125"/>
  <c r="W42" i="125"/>
  <c r="W43" i="125"/>
  <c r="W44" i="125"/>
  <c r="W45" i="125"/>
  <c r="W47" i="125"/>
  <c r="X9" i="125"/>
  <c r="X12" i="125"/>
  <c r="X15" i="125"/>
  <c r="X18" i="125"/>
  <c r="X21" i="125"/>
  <c r="X22" i="125"/>
  <c r="X23" i="125"/>
  <c r="X24" i="125"/>
  <c r="X25" i="125"/>
  <c r="X26" i="125"/>
  <c r="X27" i="125"/>
  <c r="X28" i="125"/>
  <c r="X29" i="125"/>
  <c r="X30" i="125"/>
  <c r="X31" i="125"/>
  <c r="X32" i="125"/>
  <c r="X33" i="125"/>
  <c r="X34" i="125"/>
  <c r="X35" i="125"/>
  <c r="X36" i="125"/>
  <c r="X37" i="125"/>
  <c r="X38" i="125"/>
  <c r="X39" i="125"/>
  <c r="X40" i="125"/>
  <c r="X41" i="125"/>
  <c r="X42" i="125"/>
  <c r="X43" i="125"/>
  <c r="X44" i="125"/>
  <c r="X45" i="125"/>
  <c r="X47" i="125"/>
  <c r="Y9" i="125"/>
  <c r="Y12" i="125"/>
  <c r="Y15" i="125"/>
  <c r="Y18" i="125"/>
  <c r="Y21" i="125"/>
  <c r="Y22" i="125"/>
  <c r="Y23" i="125"/>
  <c r="Y24" i="125"/>
  <c r="Y25" i="125"/>
  <c r="Y26" i="125"/>
  <c r="Y27" i="125"/>
  <c r="Y28" i="125"/>
  <c r="Y29" i="125"/>
  <c r="Y30" i="125"/>
  <c r="Y31" i="125"/>
  <c r="Y32" i="125"/>
  <c r="Y33" i="125"/>
  <c r="Y34" i="125"/>
  <c r="Y35" i="125"/>
  <c r="Y36" i="125"/>
  <c r="Y37" i="125"/>
  <c r="Y38" i="125"/>
  <c r="Y39" i="125"/>
  <c r="Y40" i="125"/>
  <c r="Y41" i="125"/>
  <c r="Y42" i="125"/>
  <c r="Y43" i="125"/>
  <c r="Y44" i="125"/>
  <c r="Y45" i="125"/>
  <c r="Y47" i="125"/>
  <c r="Z9" i="125"/>
  <c r="Z12" i="125"/>
  <c r="Z15" i="125"/>
  <c r="Z18" i="125"/>
  <c r="Z21" i="125"/>
  <c r="Z22" i="125"/>
  <c r="Z23" i="125"/>
  <c r="Z24" i="125"/>
  <c r="Z25" i="125"/>
  <c r="Z26" i="125"/>
  <c r="Z27" i="125"/>
  <c r="Z28" i="125"/>
  <c r="Z29" i="125"/>
  <c r="Z30" i="125"/>
  <c r="Z31" i="125"/>
  <c r="Z32" i="125"/>
  <c r="Z33" i="125"/>
  <c r="Z34" i="125"/>
  <c r="Z35" i="125"/>
  <c r="Z36" i="125"/>
  <c r="Z37" i="125"/>
  <c r="Z38" i="125"/>
  <c r="Z39" i="125"/>
  <c r="Z40" i="125"/>
  <c r="Z41" i="125"/>
  <c r="Z42" i="125"/>
  <c r="Z43" i="125"/>
  <c r="Z44" i="125"/>
  <c r="Z45" i="125"/>
  <c r="Z47" i="125"/>
  <c r="AA9" i="125"/>
  <c r="AA12" i="125"/>
  <c r="AA15" i="125"/>
  <c r="AA18" i="125"/>
  <c r="AA21" i="125"/>
  <c r="AA22" i="125"/>
  <c r="AA23" i="125"/>
  <c r="AA24" i="125"/>
  <c r="AA25" i="125"/>
  <c r="AA26" i="125"/>
  <c r="AA27" i="125"/>
  <c r="AA28" i="125"/>
  <c r="AA29" i="125"/>
  <c r="AA30" i="125"/>
  <c r="AA31" i="125"/>
  <c r="AA32" i="125"/>
  <c r="AA33" i="125"/>
  <c r="AA34" i="125"/>
  <c r="AA35" i="125"/>
  <c r="AA36" i="125"/>
  <c r="AA37" i="125"/>
  <c r="AA38" i="125"/>
  <c r="AA39" i="125"/>
  <c r="AA40" i="125"/>
  <c r="AA41" i="125"/>
  <c r="AA42" i="125"/>
  <c r="AA43" i="125"/>
  <c r="AA44" i="125"/>
  <c r="AA45" i="125"/>
  <c r="AA47" i="125"/>
  <c r="AB9" i="125"/>
  <c r="AB12" i="125"/>
  <c r="AB15" i="125"/>
  <c r="AB18" i="125"/>
  <c r="AB21" i="125"/>
  <c r="AB22" i="125"/>
  <c r="AB23" i="125"/>
  <c r="AB24" i="125"/>
  <c r="AB25" i="125"/>
  <c r="AB26" i="125"/>
  <c r="AB27" i="125"/>
  <c r="AB28" i="125"/>
  <c r="AB29" i="125"/>
  <c r="AB30" i="125"/>
  <c r="AB31" i="125"/>
  <c r="AB32" i="125"/>
  <c r="AB33" i="125"/>
  <c r="AB34" i="125"/>
  <c r="AB35" i="125"/>
  <c r="AB36" i="125"/>
  <c r="AB37" i="125"/>
  <c r="AB38" i="125"/>
  <c r="AB39" i="125"/>
  <c r="AB40" i="125"/>
  <c r="AB41" i="125"/>
  <c r="AB42" i="125"/>
  <c r="AB43" i="125"/>
  <c r="AB44" i="125"/>
  <c r="AB45" i="125"/>
  <c r="AB47" i="125"/>
  <c r="AC9" i="125"/>
  <c r="AC12" i="125"/>
  <c r="AC15" i="125"/>
  <c r="AC18" i="125"/>
  <c r="AC21" i="125"/>
  <c r="AC22" i="125"/>
  <c r="AC23" i="125"/>
  <c r="AC24" i="125"/>
  <c r="AC25" i="125"/>
  <c r="AC26" i="125"/>
  <c r="AC27" i="125"/>
  <c r="AC28" i="125"/>
  <c r="AC29" i="125"/>
  <c r="AC30" i="125"/>
  <c r="AC31" i="125"/>
  <c r="AC32" i="125"/>
  <c r="AC33" i="125"/>
  <c r="AC34" i="125"/>
  <c r="AC35" i="125"/>
  <c r="AC36" i="125"/>
  <c r="AC37" i="125"/>
  <c r="AC38" i="125"/>
  <c r="AC39" i="125"/>
  <c r="AC40" i="125"/>
  <c r="AC41" i="125"/>
  <c r="AC42" i="125"/>
  <c r="AC43" i="125"/>
  <c r="AC44" i="125"/>
  <c r="AC45" i="125"/>
  <c r="AC47" i="125"/>
  <c r="AD9" i="125"/>
  <c r="AD12" i="125"/>
  <c r="AD15" i="125"/>
  <c r="AD18" i="125"/>
  <c r="AD21" i="125"/>
  <c r="AD22" i="125"/>
  <c r="AD23" i="125"/>
  <c r="AD24" i="125"/>
  <c r="AD25" i="125"/>
  <c r="AD26" i="125"/>
  <c r="AD27" i="125"/>
  <c r="AD28" i="125"/>
  <c r="AD29" i="125"/>
  <c r="AD30" i="125"/>
  <c r="AD31" i="125"/>
  <c r="AD32" i="125"/>
  <c r="AD33" i="125"/>
  <c r="AD34" i="125"/>
  <c r="AD35" i="125"/>
  <c r="AD36" i="125"/>
  <c r="AD37" i="125"/>
  <c r="AD38" i="125"/>
  <c r="AD39" i="125"/>
  <c r="AD40" i="125"/>
  <c r="AD41" i="125"/>
  <c r="AD42" i="125"/>
  <c r="AD43" i="125"/>
  <c r="AD44" i="125"/>
  <c r="AD45" i="125"/>
  <c r="AD47" i="125"/>
  <c r="AE9" i="125"/>
  <c r="AE12" i="125"/>
  <c r="AE15" i="125"/>
  <c r="AE18" i="125"/>
  <c r="AE21" i="125"/>
  <c r="AE22" i="125"/>
  <c r="AE23" i="125"/>
  <c r="AE24" i="125"/>
  <c r="AE25" i="125"/>
  <c r="AE26" i="125"/>
  <c r="AE27" i="125"/>
  <c r="AE28" i="125"/>
  <c r="AE29" i="125"/>
  <c r="AE30" i="125"/>
  <c r="AE31" i="125"/>
  <c r="AE32" i="125"/>
  <c r="AE33" i="125"/>
  <c r="AE34" i="125"/>
  <c r="AE35" i="125"/>
  <c r="AE36" i="125"/>
  <c r="AE37" i="125"/>
  <c r="AE38" i="125"/>
  <c r="AE39" i="125"/>
  <c r="AE40" i="125"/>
  <c r="AE41" i="125"/>
  <c r="AE42" i="125"/>
  <c r="AE43" i="125"/>
  <c r="AE44" i="125"/>
  <c r="AE45" i="125"/>
  <c r="AE47" i="125"/>
  <c r="AF9" i="125"/>
  <c r="AF12" i="125"/>
  <c r="AF15" i="125"/>
  <c r="AF18" i="125"/>
  <c r="AF21" i="125"/>
  <c r="AF22" i="125"/>
  <c r="AF23" i="125"/>
  <c r="AF24" i="125"/>
  <c r="AF25" i="125"/>
  <c r="AF26" i="125"/>
  <c r="AF27" i="125"/>
  <c r="AF28" i="125"/>
  <c r="AF29" i="125"/>
  <c r="AF30" i="125"/>
  <c r="AF31" i="125"/>
  <c r="AF32" i="125"/>
  <c r="AF33" i="125"/>
  <c r="AF34" i="125"/>
  <c r="AF35" i="125"/>
  <c r="AF36" i="125"/>
  <c r="AF37" i="125"/>
  <c r="AF38" i="125"/>
  <c r="AF39" i="125"/>
  <c r="AF40" i="125"/>
  <c r="AF41" i="125"/>
  <c r="AF42" i="125"/>
  <c r="AF43" i="125"/>
  <c r="AF44" i="125"/>
  <c r="AF45" i="125"/>
  <c r="AF47" i="125"/>
  <c r="AG9" i="125"/>
  <c r="AG12" i="125"/>
  <c r="AG15" i="125"/>
  <c r="AG18" i="125"/>
  <c r="AG21" i="125"/>
  <c r="AG22" i="125"/>
  <c r="AG23" i="125"/>
  <c r="AG24" i="125"/>
  <c r="AG25" i="125"/>
  <c r="AG26" i="125"/>
  <c r="AG27" i="125"/>
  <c r="AG28" i="125"/>
  <c r="AG29" i="125"/>
  <c r="AG30" i="125"/>
  <c r="AG31" i="125"/>
  <c r="AG32" i="125"/>
  <c r="AG33" i="125"/>
  <c r="AG34" i="125"/>
  <c r="AG35" i="125"/>
  <c r="AG36" i="125"/>
  <c r="AG37" i="125"/>
  <c r="AG38" i="125"/>
  <c r="AG39" i="125"/>
  <c r="AG40" i="125"/>
  <c r="AG41" i="125"/>
  <c r="AG42" i="125"/>
  <c r="AG43" i="125"/>
  <c r="AG44" i="125"/>
  <c r="AG45" i="125"/>
  <c r="AG47" i="125"/>
  <c r="AH9" i="125"/>
  <c r="AH12" i="125"/>
  <c r="AH15" i="125"/>
  <c r="AH18" i="125"/>
  <c r="AH21" i="125"/>
  <c r="AH22" i="125"/>
  <c r="AH23" i="125"/>
  <c r="AH24" i="125"/>
  <c r="AH25" i="125"/>
  <c r="AH26" i="125"/>
  <c r="AH27" i="125"/>
  <c r="AH28" i="125"/>
  <c r="AH29" i="125"/>
  <c r="AH30" i="125"/>
  <c r="AH31" i="125"/>
  <c r="AH32" i="125"/>
  <c r="AH33" i="125"/>
  <c r="AH34" i="125"/>
  <c r="AH35" i="125"/>
  <c r="AH36" i="125"/>
  <c r="AH37" i="125"/>
  <c r="AH38" i="125"/>
  <c r="AH39" i="125"/>
  <c r="AH40" i="125"/>
  <c r="AH41" i="125"/>
  <c r="AH42" i="125"/>
  <c r="AH43" i="125"/>
  <c r="AH44" i="125"/>
  <c r="AH45" i="125"/>
  <c r="AH47" i="125"/>
  <c r="AI9" i="125"/>
  <c r="AI12" i="125"/>
  <c r="AI15" i="125"/>
  <c r="AI18" i="125"/>
  <c r="AI21" i="125"/>
  <c r="AI22" i="125"/>
  <c r="AI23" i="125"/>
  <c r="AI24" i="125"/>
  <c r="AI25" i="125"/>
  <c r="AI26" i="125"/>
  <c r="AI27" i="125"/>
  <c r="AI28" i="125"/>
  <c r="AI29" i="125"/>
  <c r="AI30" i="125"/>
  <c r="AI31" i="125"/>
  <c r="AI32" i="125"/>
  <c r="AI33" i="125"/>
  <c r="AI34" i="125"/>
  <c r="AI35" i="125"/>
  <c r="AI36" i="125"/>
  <c r="AI37" i="125"/>
  <c r="AI38" i="125"/>
  <c r="AI39" i="125"/>
  <c r="AI40" i="125"/>
  <c r="AI41" i="125"/>
  <c r="AI42" i="125"/>
  <c r="AI43" i="125"/>
  <c r="AI44" i="125"/>
  <c r="AI45" i="125"/>
  <c r="AI47" i="125"/>
  <c r="AJ9" i="125"/>
  <c r="AJ12" i="125"/>
  <c r="AJ15" i="125"/>
  <c r="AJ18" i="125"/>
  <c r="AJ21" i="125"/>
  <c r="AJ22" i="125"/>
  <c r="AJ23" i="125"/>
  <c r="AJ24" i="125"/>
  <c r="AJ25" i="125"/>
  <c r="AJ26" i="125"/>
  <c r="AJ27" i="125"/>
  <c r="AJ28" i="125"/>
  <c r="AJ29" i="125"/>
  <c r="AJ30" i="125"/>
  <c r="AJ31" i="125"/>
  <c r="AJ32" i="125"/>
  <c r="AJ33" i="125"/>
  <c r="AJ34" i="125"/>
  <c r="AJ35" i="125"/>
  <c r="AJ36" i="125"/>
  <c r="AJ37" i="125"/>
  <c r="AJ38" i="125"/>
  <c r="AJ39" i="125"/>
  <c r="AJ40" i="125"/>
  <c r="AJ41" i="125"/>
  <c r="AJ42" i="125"/>
  <c r="AJ43" i="125"/>
  <c r="AJ44" i="125"/>
  <c r="AJ45" i="125"/>
  <c r="AJ47" i="125"/>
  <c r="AK9" i="125"/>
  <c r="AK12" i="125"/>
  <c r="AK15" i="125"/>
  <c r="AK18" i="125"/>
  <c r="AK21" i="125"/>
  <c r="AK22" i="125"/>
  <c r="AK23" i="125"/>
  <c r="AK24" i="125"/>
  <c r="AK25" i="125"/>
  <c r="AK26" i="125"/>
  <c r="AK27" i="125"/>
  <c r="AK28" i="125"/>
  <c r="AK29" i="125"/>
  <c r="AK30" i="125"/>
  <c r="AK31" i="125"/>
  <c r="AK32" i="125"/>
  <c r="AK33" i="125"/>
  <c r="AK34" i="125"/>
  <c r="AK35" i="125"/>
  <c r="AK36" i="125"/>
  <c r="AK37" i="125"/>
  <c r="AK38" i="125"/>
  <c r="AK39" i="125"/>
  <c r="AK40" i="125"/>
  <c r="AK41" i="125"/>
  <c r="AK42" i="125"/>
  <c r="AK43" i="125"/>
  <c r="AK44" i="125"/>
  <c r="AK45" i="125"/>
  <c r="AK47" i="125"/>
  <c r="AL9" i="125"/>
  <c r="AL12" i="125"/>
  <c r="AL15" i="125"/>
  <c r="AL18" i="125"/>
  <c r="AL21" i="125"/>
  <c r="AL22" i="125"/>
  <c r="AL23" i="125"/>
  <c r="AL24" i="125"/>
  <c r="AL25" i="125"/>
  <c r="AL26" i="125"/>
  <c r="AL27" i="125"/>
  <c r="AL28" i="125"/>
  <c r="AL29" i="125"/>
  <c r="AL30" i="125"/>
  <c r="AL31" i="125"/>
  <c r="AL32" i="125"/>
  <c r="AL33" i="125"/>
  <c r="AL34" i="125"/>
  <c r="AL35" i="125"/>
  <c r="AL36" i="125"/>
  <c r="AL37" i="125"/>
  <c r="AL38" i="125"/>
  <c r="AL39" i="125"/>
  <c r="AL40" i="125"/>
  <c r="AL41" i="125"/>
  <c r="AL42" i="125"/>
  <c r="AL43" i="125"/>
  <c r="AL44" i="125"/>
  <c r="AL45" i="125"/>
  <c r="AL47" i="125"/>
  <c r="AM9" i="125"/>
  <c r="AM12" i="125"/>
  <c r="AM15" i="125"/>
  <c r="AM18" i="125"/>
  <c r="AM21" i="125"/>
  <c r="AM22" i="125"/>
  <c r="AM23" i="125"/>
  <c r="AM24" i="125"/>
  <c r="AM25" i="125"/>
  <c r="AM26" i="125"/>
  <c r="AM27" i="125"/>
  <c r="AM28" i="125"/>
  <c r="AM29" i="125"/>
  <c r="AM30" i="125"/>
  <c r="AM31" i="125"/>
  <c r="AM32" i="125"/>
  <c r="AM33" i="125"/>
  <c r="AM34" i="125"/>
  <c r="AM35" i="125"/>
  <c r="AM36" i="125"/>
  <c r="AM37" i="125"/>
  <c r="AM38" i="125"/>
  <c r="AM39" i="125"/>
  <c r="AM40" i="125"/>
  <c r="AM41" i="125"/>
  <c r="AM42" i="125"/>
  <c r="AM43" i="125"/>
  <c r="AM44" i="125"/>
  <c r="AM45" i="125"/>
  <c r="AM47" i="125"/>
  <c r="AN47" i="125"/>
  <c r="AN9" i="125"/>
  <c r="AO47" i="125"/>
  <c r="D46" i="125"/>
  <c r="E46" i="125"/>
  <c r="F46" i="125"/>
  <c r="G46" i="125"/>
  <c r="H46" i="125"/>
  <c r="I46" i="125"/>
  <c r="J46" i="125"/>
  <c r="K46" i="125"/>
  <c r="L46" i="125"/>
  <c r="M46" i="125"/>
  <c r="N46" i="125"/>
  <c r="O46" i="125"/>
  <c r="P46" i="125"/>
  <c r="Q46" i="125"/>
  <c r="R46" i="125"/>
  <c r="S46" i="125"/>
  <c r="T46" i="125"/>
  <c r="U46" i="125"/>
  <c r="V46" i="125"/>
  <c r="W46" i="125"/>
  <c r="X46" i="125"/>
  <c r="Y46" i="125"/>
  <c r="Z46" i="125"/>
  <c r="AA46" i="125"/>
  <c r="AB46" i="125"/>
  <c r="AC46" i="125"/>
  <c r="AD46" i="125"/>
  <c r="AE46" i="125"/>
  <c r="AF46" i="125"/>
  <c r="AG46" i="125"/>
  <c r="AH46" i="125"/>
  <c r="AI46" i="125"/>
  <c r="AJ46" i="125"/>
  <c r="AK46" i="125"/>
  <c r="AL46" i="125"/>
  <c r="AM46" i="125"/>
  <c r="AN46" i="125"/>
  <c r="AO46" i="125"/>
  <c r="AN45" i="125"/>
  <c r="AO45" i="125"/>
  <c r="AN44" i="125"/>
  <c r="AO44" i="125"/>
  <c r="AN43" i="125"/>
  <c r="AO43" i="125"/>
  <c r="AN42" i="125"/>
  <c r="AO42" i="125"/>
  <c r="AN41" i="125"/>
  <c r="AO41" i="125"/>
  <c r="AN40" i="125"/>
  <c r="AO40" i="125"/>
  <c r="AN39" i="125"/>
  <c r="AO39" i="125"/>
  <c r="AN38" i="125"/>
  <c r="AO38" i="125"/>
  <c r="AN37" i="125"/>
  <c r="AO37" i="125"/>
  <c r="AN36" i="125"/>
  <c r="AO36" i="125"/>
  <c r="AN35" i="125"/>
  <c r="AO35" i="125"/>
  <c r="AN34" i="125"/>
  <c r="AO34" i="125"/>
  <c r="AN33" i="125"/>
  <c r="AO33" i="125"/>
  <c r="AN32" i="125"/>
  <c r="AO32" i="125"/>
  <c r="AN31" i="125"/>
  <c r="AO31" i="125"/>
  <c r="AN30" i="125"/>
  <c r="AO30" i="125"/>
  <c r="AN29" i="125"/>
  <c r="AO29" i="125"/>
  <c r="AN28" i="125"/>
  <c r="AO28" i="125"/>
  <c r="AN27" i="125"/>
  <c r="AO27" i="125"/>
  <c r="AN26" i="125"/>
  <c r="AO26" i="125"/>
  <c r="AN25" i="125"/>
  <c r="AO25" i="125"/>
  <c r="AN24" i="125"/>
  <c r="AO24" i="125"/>
  <c r="AN23" i="125"/>
  <c r="AO23" i="125"/>
  <c r="AN22" i="125"/>
  <c r="AO22" i="125"/>
  <c r="AN21" i="125"/>
  <c r="AO21" i="125"/>
  <c r="D19" i="125"/>
  <c r="E19" i="125"/>
  <c r="F19" i="125"/>
  <c r="G19" i="125"/>
  <c r="H19" i="125"/>
  <c r="I19" i="125"/>
  <c r="J19" i="125"/>
  <c r="K19" i="125"/>
  <c r="L19" i="125"/>
  <c r="M19" i="125"/>
  <c r="N19" i="125"/>
  <c r="O19" i="125"/>
  <c r="P19" i="125"/>
  <c r="Q19" i="125"/>
  <c r="R19" i="125"/>
  <c r="S19" i="125"/>
  <c r="T19" i="125"/>
  <c r="U19" i="125"/>
  <c r="V19" i="125"/>
  <c r="W19" i="125"/>
  <c r="X19" i="125"/>
  <c r="Y19" i="125"/>
  <c r="Z19" i="125"/>
  <c r="AA19" i="125"/>
  <c r="AB19" i="125"/>
  <c r="AC19" i="125"/>
  <c r="AD19" i="125"/>
  <c r="AE19" i="125"/>
  <c r="AF19" i="125"/>
  <c r="AG19" i="125"/>
  <c r="AH19" i="125"/>
  <c r="AI19" i="125"/>
  <c r="AJ19" i="125"/>
  <c r="AK19" i="125"/>
  <c r="AL19" i="125"/>
  <c r="AM19" i="125"/>
  <c r="AN19" i="125"/>
  <c r="AO19" i="125"/>
  <c r="AN18" i="125"/>
  <c r="AO18" i="125"/>
  <c r="AN17" i="125"/>
  <c r="AO17" i="125"/>
  <c r="AN16" i="125"/>
  <c r="AO16" i="125"/>
  <c r="AN15" i="125"/>
  <c r="AO15" i="125"/>
  <c r="AN14" i="125"/>
  <c r="AO14" i="125"/>
  <c r="AN13" i="125"/>
  <c r="AO13" i="125"/>
  <c r="AN12" i="125"/>
  <c r="AO12" i="125"/>
  <c r="F11" i="110"/>
  <c r="F54" i="110"/>
  <c r="F16" i="110"/>
  <c r="F17" i="110"/>
  <c r="F15" i="110"/>
  <c r="F20" i="110"/>
  <c r="F21" i="110"/>
  <c r="F22" i="110"/>
  <c r="F23" i="110"/>
  <c r="F19" i="110"/>
  <c r="F26" i="110"/>
  <c r="F27" i="110"/>
  <c r="F28" i="110"/>
  <c r="F29" i="110"/>
  <c r="F30" i="110"/>
  <c r="F31" i="110"/>
  <c r="F32" i="110"/>
  <c r="F25" i="110"/>
  <c r="F35" i="110"/>
  <c r="F36" i="110"/>
  <c r="F37" i="110"/>
  <c r="F38" i="110"/>
  <c r="F39" i="110"/>
  <c r="F40" i="110"/>
  <c r="F34" i="110"/>
  <c r="F43" i="110"/>
  <c r="F44" i="110"/>
  <c r="F45" i="110"/>
  <c r="F46" i="110"/>
  <c r="F47" i="110"/>
  <c r="F42" i="110"/>
  <c r="F55" i="110"/>
  <c r="F50" i="110"/>
  <c r="F51" i="110"/>
  <c r="F52" i="110"/>
  <c r="F49" i="110"/>
  <c r="F56" i="110"/>
  <c r="F57" i="110"/>
  <c r="D51" i="125"/>
  <c r="D50" i="125"/>
  <c r="E50" i="125"/>
  <c r="F50" i="125"/>
  <c r="G50" i="125"/>
  <c r="H50" i="125"/>
  <c r="I50" i="125"/>
  <c r="J50" i="125"/>
  <c r="K50" i="125"/>
  <c r="L50" i="125"/>
  <c r="M50" i="125"/>
  <c r="N50" i="125"/>
  <c r="O50" i="125"/>
  <c r="P50" i="125"/>
  <c r="Q50" i="125"/>
  <c r="R50" i="125"/>
  <c r="S50" i="125"/>
  <c r="T50" i="125"/>
  <c r="U50" i="125"/>
  <c r="V50" i="125"/>
  <c r="W50" i="125"/>
  <c r="X50" i="125"/>
  <c r="Y50" i="125"/>
  <c r="Z50" i="125"/>
  <c r="AA50" i="125"/>
  <c r="AB50" i="125"/>
  <c r="AC50" i="125"/>
  <c r="AD50" i="125"/>
  <c r="AE50" i="125"/>
  <c r="AF50" i="125"/>
  <c r="AG50" i="125"/>
  <c r="AH50" i="125"/>
  <c r="AI50" i="125"/>
  <c r="AJ50" i="125"/>
  <c r="AK50" i="125"/>
  <c r="AL50" i="125"/>
  <c r="AM50" i="125"/>
  <c r="D49" i="125"/>
  <c r="E49" i="125"/>
  <c r="F49" i="125"/>
  <c r="G49" i="125"/>
  <c r="H49" i="125"/>
  <c r="I49" i="125"/>
  <c r="J49" i="125"/>
  <c r="K49" i="125"/>
  <c r="L49" i="125"/>
  <c r="M49" i="125"/>
  <c r="N49" i="125"/>
  <c r="O49" i="125"/>
  <c r="P49" i="125"/>
  <c r="Q49" i="125"/>
  <c r="R49" i="125"/>
  <c r="S49" i="125"/>
  <c r="T49" i="125"/>
  <c r="U49" i="125"/>
  <c r="V49" i="125"/>
  <c r="W49" i="125"/>
  <c r="X49" i="125"/>
  <c r="Y49" i="125"/>
  <c r="Z49" i="125"/>
  <c r="AA49" i="125"/>
  <c r="AB49" i="125"/>
  <c r="AC49" i="125"/>
  <c r="AD49" i="125"/>
  <c r="AE49" i="125"/>
  <c r="AF49" i="125"/>
  <c r="AG49" i="125"/>
  <c r="AH49" i="125"/>
  <c r="AI49" i="125"/>
  <c r="AJ49" i="125"/>
  <c r="AK49" i="125"/>
  <c r="AL49" i="125"/>
  <c r="AM49" i="125"/>
  <c r="D48" i="125"/>
  <c r="E48" i="125"/>
  <c r="F48" i="125"/>
  <c r="G48" i="125"/>
  <c r="H48" i="125"/>
  <c r="I48" i="125"/>
  <c r="J48" i="125"/>
  <c r="K48" i="125"/>
  <c r="L48" i="125"/>
  <c r="M48" i="125"/>
  <c r="N48" i="125"/>
  <c r="O48" i="125"/>
  <c r="P48" i="125"/>
  <c r="Q48" i="125"/>
  <c r="R48" i="125"/>
  <c r="S48" i="125"/>
  <c r="T48" i="125"/>
  <c r="U48" i="125"/>
  <c r="V48" i="125"/>
  <c r="W48" i="125"/>
  <c r="X48" i="125"/>
  <c r="Y48" i="125"/>
  <c r="Z48" i="125"/>
  <c r="AA48" i="125"/>
  <c r="AB48" i="125"/>
  <c r="AC48" i="125"/>
  <c r="AD48" i="125"/>
  <c r="AE48" i="125"/>
  <c r="AF48" i="125"/>
  <c r="AG48" i="125"/>
  <c r="AH48" i="125"/>
  <c r="AI48" i="125"/>
  <c r="AJ48" i="125"/>
  <c r="AK48" i="125"/>
  <c r="AL48" i="125"/>
  <c r="AM48" i="125"/>
  <c r="D20" i="125"/>
  <c r="E20" i="125"/>
  <c r="F20" i="125"/>
  <c r="G20" i="125"/>
  <c r="H20" i="125"/>
  <c r="I20" i="125"/>
  <c r="J20" i="125"/>
  <c r="K20" i="125"/>
  <c r="L20" i="125"/>
  <c r="M20" i="125"/>
  <c r="N20" i="125"/>
  <c r="O20" i="125"/>
  <c r="P20" i="125"/>
  <c r="Q20" i="125"/>
  <c r="R20" i="125"/>
  <c r="S20" i="125"/>
  <c r="T20" i="125"/>
  <c r="U20" i="125"/>
  <c r="V20" i="125"/>
  <c r="W20" i="125"/>
  <c r="X20" i="125"/>
  <c r="Y20" i="125"/>
  <c r="Z20" i="125"/>
  <c r="AA20" i="125"/>
  <c r="AB20" i="125"/>
  <c r="AC20" i="125"/>
  <c r="AD20" i="125"/>
  <c r="AE20" i="125"/>
  <c r="AF20" i="125"/>
  <c r="AG20" i="125"/>
  <c r="AH20" i="125"/>
  <c r="AI20" i="125"/>
  <c r="AJ20" i="125"/>
  <c r="AK20" i="125"/>
  <c r="AL20" i="125"/>
  <c r="AM20" i="125"/>
  <c r="D10" i="125"/>
  <c r="D11" i="125"/>
  <c r="E10" i="125"/>
  <c r="E11" i="125"/>
  <c r="F10" i="125"/>
  <c r="F11" i="125"/>
  <c r="G10" i="125"/>
  <c r="G11" i="125"/>
  <c r="H10" i="125"/>
  <c r="H11" i="125"/>
  <c r="I10" i="125"/>
  <c r="I11" i="125"/>
  <c r="J10" i="125"/>
  <c r="J11" i="125"/>
  <c r="K10" i="125"/>
  <c r="K11" i="125"/>
  <c r="L10" i="125"/>
  <c r="L11" i="125"/>
  <c r="M10" i="125"/>
  <c r="M11" i="125"/>
  <c r="N10" i="125"/>
  <c r="N11" i="125"/>
  <c r="O10" i="125"/>
  <c r="O11" i="125"/>
  <c r="P10" i="125"/>
  <c r="P11" i="125"/>
  <c r="Q10" i="125"/>
  <c r="Q11" i="125"/>
  <c r="R10" i="125"/>
  <c r="R11" i="125"/>
  <c r="S10" i="125"/>
  <c r="S11" i="125"/>
  <c r="T10" i="125"/>
  <c r="T11" i="125"/>
  <c r="U10" i="125"/>
  <c r="U11" i="125"/>
  <c r="V10" i="125"/>
  <c r="V11" i="125"/>
  <c r="W10" i="125"/>
  <c r="W11" i="125"/>
  <c r="X10" i="125"/>
  <c r="X11" i="125"/>
  <c r="Y10" i="125"/>
  <c r="Y11" i="125"/>
  <c r="Z10" i="125"/>
  <c r="Z11" i="125"/>
  <c r="AA10" i="125"/>
  <c r="AA11" i="125"/>
  <c r="AB10" i="125"/>
  <c r="AB11" i="125"/>
  <c r="AC10" i="125"/>
  <c r="AC11" i="125"/>
  <c r="AD10" i="125"/>
  <c r="AD11" i="125"/>
  <c r="AE10" i="125"/>
  <c r="AE11" i="125"/>
  <c r="AF10" i="125"/>
  <c r="AF11" i="125"/>
  <c r="AG10" i="125"/>
  <c r="AG11" i="125"/>
  <c r="AH10" i="125"/>
  <c r="AH11" i="125"/>
  <c r="AI10" i="125"/>
  <c r="AI11" i="125"/>
  <c r="AJ10" i="125"/>
  <c r="AJ11" i="125"/>
  <c r="AK10" i="125"/>
  <c r="AK11" i="125"/>
  <c r="AL10" i="125"/>
  <c r="AL11" i="125"/>
  <c r="AM10" i="125"/>
  <c r="AM11" i="125"/>
  <c r="AN11" i="125"/>
  <c r="AN10" i="125"/>
  <c r="B44" i="125"/>
  <c r="B43" i="125"/>
  <c r="B42" i="125"/>
  <c r="B35" i="125"/>
  <c r="B34" i="125"/>
  <c r="B33" i="125"/>
  <c r="B32" i="125"/>
  <c r="B31" i="125"/>
  <c r="B30" i="125"/>
  <c r="B29" i="125"/>
  <c r="B28" i="125"/>
  <c r="B27" i="125"/>
  <c r="B26" i="125"/>
  <c r="B25" i="125"/>
  <c r="B24" i="125"/>
  <c r="B23" i="125"/>
  <c r="B22" i="125"/>
  <c r="B21" i="125"/>
  <c r="D40" i="107"/>
  <c r="D42" i="107"/>
  <c r="D35" i="107"/>
  <c r="D37" i="107"/>
  <c r="D38" i="107"/>
  <c r="D36" i="107"/>
  <c r="D39" i="107"/>
  <c r="D19" i="107"/>
  <c r="D20" i="107"/>
  <c r="D21" i="107"/>
  <c r="D23" i="107"/>
  <c r="D24" i="107"/>
  <c r="D25" i="107"/>
  <c r="D26" i="107"/>
  <c r="D27" i="107"/>
  <c r="D28" i="107"/>
  <c r="D29" i="107"/>
  <c r="D30" i="107"/>
  <c r="D31" i="107"/>
  <c r="D32" i="107"/>
  <c r="D33" i="107"/>
  <c r="D22" i="107"/>
  <c r="D34" i="107"/>
  <c r="D16" i="107"/>
  <c r="D44" i="107"/>
  <c r="E40" i="107"/>
  <c r="E35" i="107"/>
  <c r="E37" i="107"/>
  <c r="E38" i="107"/>
  <c r="E36" i="107"/>
  <c r="E39" i="107"/>
  <c r="E19" i="107"/>
  <c r="E20" i="107"/>
  <c r="E21" i="107"/>
  <c r="E23" i="107"/>
  <c r="E24" i="107"/>
  <c r="E25" i="107"/>
  <c r="E26" i="107"/>
  <c r="E27" i="107"/>
  <c r="E28" i="107"/>
  <c r="E29" i="107"/>
  <c r="E30" i="107"/>
  <c r="E31" i="107"/>
  <c r="E32" i="107"/>
  <c r="E33" i="107"/>
  <c r="E22" i="107"/>
  <c r="E34" i="107"/>
  <c r="E16" i="107"/>
  <c r="E44" i="107"/>
  <c r="F40" i="107"/>
  <c r="F35" i="107"/>
  <c r="F37" i="107"/>
  <c r="F38" i="107"/>
  <c r="F36" i="107"/>
  <c r="F39" i="107"/>
  <c r="F19" i="107"/>
  <c r="F20" i="107"/>
  <c r="F21" i="107"/>
  <c r="F23" i="107"/>
  <c r="F24" i="107"/>
  <c r="F25" i="107"/>
  <c r="F26" i="107"/>
  <c r="F27" i="107"/>
  <c r="F28" i="107"/>
  <c r="F29" i="107"/>
  <c r="F30" i="107"/>
  <c r="F31" i="107"/>
  <c r="F32" i="107"/>
  <c r="F33" i="107"/>
  <c r="F22" i="107"/>
  <c r="F34" i="107"/>
  <c r="F16" i="107"/>
  <c r="F44" i="107"/>
  <c r="G40" i="107"/>
  <c r="G35" i="107"/>
  <c r="G37" i="107"/>
  <c r="G38" i="107"/>
  <c r="G36" i="107"/>
  <c r="G39" i="107"/>
  <c r="G19" i="107"/>
  <c r="G20" i="107"/>
  <c r="G21" i="107"/>
  <c r="G23" i="107"/>
  <c r="G24" i="107"/>
  <c r="G25" i="107"/>
  <c r="G26" i="107"/>
  <c r="G27" i="107"/>
  <c r="G28" i="107"/>
  <c r="G29" i="107"/>
  <c r="G30" i="107"/>
  <c r="G31" i="107"/>
  <c r="G32" i="107"/>
  <c r="G33" i="107"/>
  <c r="G22" i="107"/>
  <c r="G34" i="107"/>
  <c r="G16" i="107"/>
  <c r="G44" i="107"/>
  <c r="H40" i="107"/>
  <c r="H35" i="107"/>
  <c r="H37" i="107"/>
  <c r="H38" i="107"/>
  <c r="H36" i="107"/>
  <c r="H39" i="107"/>
  <c r="H19" i="107"/>
  <c r="H20" i="107"/>
  <c r="H21" i="107"/>
  <c r="H23" i="107"/>
  <c r="H24" i="107"/>
  <c r="H25" i="107"/>
  <c r="H26" i="107"/>
  <c r="H27" i="107"/>
  <c r="H28" i="107"/>
  <c r="H29" i="107"/>
  <c r="H30" i="107"/>
  <c r="H31" i="107"/>
  <c r="H32" i="107"/>
  <c r="H33" i="107"/>
  <c r="H22" i="107"/>
  <c r="H34" i="107"/>
  <c r="H16" i="107"/>
  <c r="H44" i="107"/>
  <c r="I40" i="107"/>
  <c r="I35" i="107"/>
  <c r="I37" i="107"/>
  <c r="I38" i="107"/>
  <c r="I36" i="107"/>
  <c r="I39" i="107"/>
  <c r="I19" i="107"/>
  <c r="I20" i="107"/>
  <c r="I21" i="107"/>
  <c r="I23" i="107"/>
  <c r="I24" i="107"/>
  <c r="I25" i="107"/>
  <c r="I26" i="107"/>
  <c r="I27" i="107"/>
  <c r="I28" i="107"/>
  <c r="I29" i="107"/>
  <c r="I30" i="107"/>
  <c r="I31" i="107"/>
  <c r="I32" i="107"/>
  <c r="I33" i="107"/>
  <c r="I22" i="107"/>
  <c r="I34" i="107"/>
  <c r="I16" i="107"/>
  <c r="I44" i="107"/>
  <c r="J40" i="107"/>
  <c r="J35" i="107"/>
  <c r="J37" i="107"/>
  <c r="J38" i="107"/>
  <c r="J36" i="107"/>
  <c r="J39" i="107"/>
  <c r="J19" i="107"/>
  <c r="J20" i="107"/>
  <c r="J21" i="107"/>
  <c r="J23" i="107"/>
  <c r="J24" i="107"/>
  <c r="J25" i="107"/>
  <c r="J26" i="107"/>
  <c r="J27" i="107"/>
  <c r="J28" i="107"/>
  <c r="J29" i="107"/>
  <c r="J30" i="107"/>
  <c r="J31" i="107"/>
  <c r="J32" i="107"/>
  <c r="J33" i="107"/>
  <c r="J22" i="107"/>
  <c r="J34" i="107"/>
  <c r="J16" i="107"/>
  <c r="J44" i="107"/>
  <c r="K40" i="107"/>
  <c r="K35" i="107"/>
  <c r="K37" i="107"/>
  <c r="K38" i="107"/>
  <c r="K36" i="107"/>
  <c r="K39" i="107"/>
  <c r="K19" i="107"/>
  <c r="K20" i="107"/>
  <c r="K21" i="107"/>
  <c r="K23" i="107"/>
  <c r="K24" i="107"/>
  <c r="K25" i="107"/>
  <c r="K26" i="107"/>
  <c r="K27" i="107"/>
  <c r="K28" i="107"/>
  <c r="K29" i="107"/>
  <c r="K30" i="107"/>
  <c r="K31" i="107"/>
  <c r="K32" i="107"/>
  <c r="K33" i="107"/>
  <c r="K22" i="107"/>
  <c r="K34" i="107"/>
  <c r="K16" i="107"/>
  <c r="K44" i="107"/>
  <c r="L40" i="107"/>
  <c r="L35" i="107"/>
  <c r="L37" i="107"/>
  <c r="L38" i="107"/>
  <c r="L36" i="107"/>
  <c r="L39" i="107"/>
  <c r="L19" i="107"/>
  <c r="L20" i="107"/>
  <c r="L21" i="107"/>
  <c r="L23" i="107"/>
  <c r="L24" i="107"/>
  <c r="L25" i="107"/>
  <c r="L26" i="107"/>
  <c r="L27" i="107"/>
  <c r="L28" i="107"/>
  <c r="L29" i="107"/>
  <c r="L30" i="107"/>
  <c r="L31" i="107"/>
  <c r="L32" i="107"/>
  <c r="L33" i="107"/>
  <c r="L22" i="107"/>
  <c r="L34" i="107"/>
  <c r="L16" i="107"/>
  <c r="L44" i="107"/>
  <c r="M40" i="107"/>
  <c r="M35" i="107"/>
  <c r="M37" i="107"/>
  <c r="M38" i="107"/>
  <c r="M36" i="107"/>
  <c r="M39" i="107"/>
  <c r="M19" i="107"/>
  <c r="M20" i="107"/>
  <c r="M21" i="107"/>
  <c r="M23" i="107"/>
  <c r="M24" i="107"/>
  <c r="M25" i="107"/>
  <c r="M26" i="107"/>
  <c r="M27" i="107"/>
  <c r="M28" i="107"/>
  <c r="M29" i="107"/>
  <c r="M30" i="107"/>
  <c r="M31" i="107"/>
  <c r="M32" i="107"/>
  <c r="M33" i="107"/>
  <c r="M22" i="107"/>
  <c r="M34" i="107"/>
  <c r="M16" i="107"/>
  <c r="M44" i="107"/>
  <c r="N40" i="107"/>
  <c r="N35" i="107"/>
  <c r="N37" i="107"/>
  <c r="N38" i="107"/>
  <c r="N36" i="107"/>
  <c r="N39" i="107"/>
  <c r="N19" i="107"/>
  <c r="N20" i="107"/>
  <c r="N21" i="107"/>
  <c r="N23" i="107"/>
  <c r="N24" i="107"/>
  <c r="N25" i="107"/>
  <c r="N26" i="107"/>
  <c r="N27" i="107"/>
  <c r="N28" i="107"/>
  <c r="N29" i="107"/>
  <c r="N30" i="107"/>
  <c r="N31" i="107"/>
  <c r="N32" i="107"/>
  <c r="N33" i="107"/>
  <c r="N22" i="107"/>
  <c r="N34" i="107"/>
  <c r="N16" i="107"/>
  <c r="N44" i="107"/>
  <c r="O40" i="107"/>
  <c r="O35" i="107"/>
  <c r="O37" i="107"/>
  <c r="O38" i="107"/>
  <c r="O36" i="107"/>
  <c r="O39" i="107"/>
  <c r="O19" i="107"/>
  <c r="O20" i="107"/>
  <c r="O21" i="107"/>
  <c r="O23" i="107"/>
  <c r="O24" i="107"/>
  <c r="O25" i="107"/>
  <c r="O26" i="107"/>
  <c r="O27" i="107"/>
  <c r="O28" i="107"/>
  <c r="O29" i="107"/>
  <c r="O30" i="107"/>
  <c r="O31" i="107"/>
  <c r="O32" i="107"/>
  <c r="O33" i="107"/>
  <c r="O22" i="107"/>
  <c r="O34" i="107"/>
  <c r="O16" i="107"/>
  <c r="O44" i="107"/>
  <c r="P40" i="107"/>
  <c r="P35" i="107"/>
  <c r="P37" i="107"/>
  <c r="P38" i="107"/>
  <c r="P36" i="107"/>
  <c r="P39" i="107"/>
  <c r="P19" i="107"/>
  <c r="P20" i="107"/>
  <c r="P21" i="107"/>
  <c r="P23" i="107"/>
  <c r="P24" i="107"/>
  <c r="P25" i="107"/>
  <c r="P26" i="107"/>
  <c r="P27" i="107"/>
  <c r="P28" i="107"/>
  <c r="P29" i="107"/>
  <c r="P30" i="107"/>
  <c r="P31" i="107"/>
  <c r="P32" i="107"/>
  <c r="P33" i="107"/>
  <c r="P22" i="107"/>
  <c r="P34" i="107"/>
  <c r="P16" i="107"/>
  <c r="P44" i="107"/>
  <c r="Q40" i="107"/>
  <c r="Q35" i="107"/>
  <c r="Q37" i="107"/>
  <c r="Q38" i="107"/>
  <c r="Q36" i="107"/>
  <c r="Q39" i="107"/>
  <c r="Q19" i="107"/>
  <c r="Q20" i="107"/>
  <c r="Q21" i="107"/>
  <c r="Q23" i="107"/>
  <c r="Q24" i="107"/>
  <c r="Q25" i="107"/>
  <c r="Q26" i="107"/>
  <c r="Q27" i="107"/>
  <c r="Q28" i="107"/>
  <c r="Q29" i="107"/>
  <c r="Q30" i="107"/>
  <c r="Q31" i="107"/>
  <c r="Q32" i="107"/>
  <c r="Q33" i="107"/>
  <c r="Q22" i="107"/>
  <c r="Q34" i="107"/>
  <c r="Q16" i="107"/>
  <c r="Q44" i="107"/>
  <c r="R40" i="107"/>
  <c r="R35" i="107"/>
  <c r="R37" i="107"/>
  <c r="R38" i="107"/>
  <c r="R36" i="107"/>
  <c r="R39" i="107"/>
  <c r="R19" i="107"/>
  <c r="R20" i="107"/>
  <c r="R21" i="107"/>
  <c r="R23" i="107"/>
  <c r="R24" i="107"/>
  <c r="R25" i="107"/>
  <c r="R26" i="107"/>
  <c r="R27" i="107"/>
  <c r="R28" i="107"/>
  <c r="R29" i="107"/>
  <c r="R30" i="107"/>
  <c r="R31" i="107"/>
  <c r="R32" i="107"/>
  <c r="R33" i="107"/>
  <c r="R22" i="107"/>
  <c r="R34" i="107"/>
  <c r="R16" i="107"/>
  <c r="R44" i="107"/>
  <c r="S40" i="107"/>
  <c r="S35" i="107"/>
  <c r="S37" i="107"/>
  <c r="S38" i="107"/>
  <c r="S36" i="107"/>
  <c r="S39" i="107"/>
  <c r="S19" i="107"/>
  <c r="S20" i="107"/>
  <c r="S21" i="107"/>
  <c r="S23" i="107"/>
  <c r="S24" i="107"/>
  <c r="S25" i="107"/>
  <c r="S26" i="107"/>
  <c r="S27" i="107"/>
  <c r="S28" i="107"/>
  <c r="S29" i="107"/>
  <c r="S30" i="107"/>
  <c r="S31" i="107"/>
  <c r="S32" i="107"/>
  <c r="S33" i="107"/>
  <c r="S22" i="107"/>
  <c r="S34" i="107"/>
  <c r="S16" i="107"/>
  <c r="S44" i="107"/>
  <c r="T40" i="107"/>
  <c r="T35" i="107"/>
  <c r="T37" i="107"/>
  <c r="T38" i="107"/>
  <c r="T36" i="107"/>
  <c r="T39" i="107"/>
  <c r="T19" i="107"/>
  <c r="T20" i="107"/>
  <c r="T21" i="107"/>
  <c r="T23" i="107"/>
  <c r="T24" i="107"/>
  <c r="T25" i="107"/>
  <c r="T26" i="107"/>
  <c r="T27" i="107"/>
  <c r="T28" i="107"/>
  <c r="T29" i="107"/>
  <c r="T30" i="107"/>
  <c r="T31" i="107"/>
  <c r="T32" i="107"/>
  <c r="T33" i="107"/>
  <c r="T22" i="107"/>
  <c r="T34" i="107"/>
  <c r="T16" i="107"/>
  <c r="T44" i="107"/>
  <c r="U40" i="107"/>
  <c r="U35" i="107"/>
  <c r="U37" i="107"/>
  <c r="U38" i="107"/>
  <c r="U36" i="107"/>
  <c r="U39" i="107"/>
  <c r="U19" i="107"/>
  <c r="U20" i="107"/>
  <c r="U21" i="107"/>
  <c r="U23" i="107"/>
  <c r="U24" i="107"/>
  <c r="U25" i="107"/>
  <c r="U26" i="107"/>
  <c r="U27" i="107"/>
  <c r="U28" i="107"/>
  <c r="U29" i="107"/>
  <c r="U30" i="107"/>
  <c r="U31" i="107"/>
  <c r="U32" i="107"/>
  <c r="U33" i="107"/>
  <c r="U22" i="107"/>
  <c r="U34" i="107"/>
  <c r="U16" i="107"/>
  <c r="U44" i="107"/>
  <c r="V40" i="107"/>
  <c r="V35" i="107"/>
  <c r="V37" i="107"/>
  <c r="V38" i="107"/>
  <c r="V36" i="107"/>
  <c r="V39" i="107"/>
  <c r="V19" i="107"/>
  <c r="V20" i="107"/>
  <c r="V21" i="107"/>
  <c r="V23" i="107"/>
  <c r="V24" i="107"/>
  <c r="V25" i="107"/>
  <c r="V26" i="107"/>
  <c r="V27" i="107"/>
  <c r="V28" i="107"/>
  <c r="V29" i="107"/>
  <c r="V30" i="107"/>
  <c r="V31" i="107"/>
  <c r="V32" i="107"/>
  <c r="V33" i="107"/>
  <c r="V22" i="107"/>
  <c r="V34" i="107"/>
  <c r="V16" i="107"/>
  <c r="V44" i="107"/>
  <c r="W40" i="107"/>
  <c r="W35" i="107"/>
  <c r="W37" i="107"/>
  <c r="W38" i="107"/>
  <c r="W36" i="107"/>
  <c r="W39" i="107"/>
  <c r="W19" i="107"/>
  <c r="W20" i="107"/>
  <c r="W21" i="107"/>
  <c r="W23" i="107"/>
  <c r="W24" i="107"/>
  <c r="W25" i="107"/>
  <c r="W26" i="107"/>
  <c r="W27" i="107"/>
  <c r="W28" i="107"/>
  <c r="W29" i="107"/>
  <c r="W30" i="107"/>
  <c r="W31" i="107"/>
  <c r="W32" i="107"/>
  <c r="W33" i="107"/>
  <c r="W22" i="107"/>
  <c r="W34" i="107"/>
  <c r="W16" i="107"/>
  <c r="W44" i="107"/>
  <c r="X40" i="107"/>
  <c r="X35" i="107"/>
  <c r="X37" i="107"/>
  <c r="X38" i="107"/>
  <c r="X36" i="107"/>
  <c r="X39" i="107"/>
  <c r="X19" i="107"/>
  <c r="X20" i="107"/>
  <c r="X21" i="107"/>
  <c r="X23" i="107"/>
  <c r="X24" i="107"/>
  <c r="X25" i="107"/>
  <c r="X26" i="107"/>
  <c r="X27" i="107"/>
  <c r="X28" i="107"/>
  <c r="X29" i="107"/>
  <c r="X30" i="107"/>
  <c r="X31" i="107"/>
  <c r="X32" i="107"/>
  <c r="X33" i="107"/>
  <c r="X22" i="107"/>
  <c r="X34" i="107"/>
  <c r="X16" i="107"/>
  <c r="X44" i="107"/>
  <c r="Y40" i="107"/>
  <c r="Y35" i="107"/>
  <c r="Y37" i="107"/>
  <c r="Y38" i="107"/>
  <c r="Y36" i="107"/>
  <c r="Y39" i="107"/>
  <c r="Y19" i="107"/>
  <c r="Y20" i="107"/>
  <c r="Y21" i="107"/>
  <c r="Y23" i="107"/>
  <c r="Y24" i="107"/>
  <c r="Y25" i="107"/>
  <c r="Y26" i="107"/>
  <c r="Y27" i="107"/>
  <c r="Y28" i="107"/>
  <c r="Y29" i="107"/>
  <c r="Y30" i="107"/>
  <c r="Y31" i="107"/>
  <c r="Y32" i="107"/>
  <c r="Y33" i="107"/>
  <c r="Y22" i="107"/>
  <c r="Y34" i="107"/>
  <c r="Y16" i="107"/>
  <c r="Y44" i="107"/>
  <c r="Z40" i="107"/>
  <c r="Z35" i="107"/>
  <c r="Z37" i="107"/>
  <c r="Z38" i="107"/>
  <c r="Z36" i="107"/>
  <c r="Z39" i="107"/>
  <c r="Z19" i="107"/>
  <c r="Z20" i="107"/>
  <c r="Z21" i="107"/>
  <c r="Z23" i="107"/>
  <c r="Z24" i="107"/>
  <c r="Z25" i="107"/>
  <c r="Z26" i="107"/>
  <c r="Z27" i="107"/>
  <c r="Z28" i="107"/>
  <c r="Z29" i="107"/>
  <c r="Z30" i="107"/>
  <c r="Z31" i="107"/>
  <c r="Z32" i="107"/>
  <c r="Z33" i="107"/>
  <c r="Z22" i="107"/>
  <c r="Z34" i="107"/>
  <c r="Z16" i="107"/>
  <c r="Z44" i="107"/>
  <c r="AA40" i="107"/>
  <c r="AA35" i="107"/>
  <c r="AA37" i="107"/>
  <c r="AA38" i="107"/>
  <c r="AA36" i="107"/>
  <c r="AA39" i="107"/>
  <c r="AA19" i="107"/>
  <c r="AA20" i="107"/>
  <c r="AA21" i="107"/>
  <c r="AA23" i="107"/>
  <c r="AA24" i="107"/>
  <c r="AA25" i="107"/>
  <c r="AA26" i="107"/>
  <c r="AA27" i="107"/>
  <c r="AA28" i="107"/>
  <c r="AA29" i="107"/>
  <c r="AA30" i="107"/>
  <c r="AA31" i="107"/>
  <c r="AA32" i="107"/>
  <c r="AA33" i="107"/>
  <c r="AA22" i="107"/>
  <c r="AA34" i="107"/>
  <c r="AA16" i="107"/>
  <c r="AA44" i="107"/>
  <c r="AB40" i="107"/>
  <c r="AB35" i="107"/>
  <c r="AB37" i="107"/>
  <c r="AB38" i="107"/>
  <c r="AB36" i="107"/>
  <c r="AB39" i="107"/>
  <c r="AB19" i="107"/>
  <c r="AB20" i="107"/>
  <c r="AB21" i="107"/>
  <c r="AB23" i="107"/>
  <c r="AB24" i="107"/>
  <c r="AB25" i="107"/>
  <c r="AB26" i="107"/>
  <c r="AB27" i="107"/>
  <c r="AB28" i="107"/>
  <c r="AB29" i="107"/>
  <c r="AB30" i="107"/>
  <c r="AB31" i="107"/>
  <c r="AB32" i="107"/>
  <c r="AB33" i="107"/>
  <c r="AB22" i="107"/>
  <c r="AB34" i="107"/>
  <c r="AB16" i="107"/>
  <c r="AB44" i="107"/>
  <c r="AC40" i="107"/>
  <c r="AC35" i="107"/>
  <c r="AC37" i="107"/>
  <c r="AC38" i="107"/>
  <c r="AC36" i="107"/>
  <c r="AC39" i="107"/>
  <c r="AC19" i="107"/>
  <c r="AC20" i="107"/>
  <c r="AC21" i="107"/>
  <c r="AC23" i="107"/>
  <c r="AC24" i="107"/>
  <c r="AC25" i="107"/>
  <c r="AC26" i="107"/>
  <c r="AC27" i="107"/>
  <c r="AC28" i="107"/>
  <c r="AC29" i="107"/>
  <c r="AC30" i="107"/>
  <c r="AC31" i="107"/>
  <c r="AC32" i="107"/>
  <c r="AC33" i="107"/>
  <c r="AC22" i="107"/>
  <c r="AC34" i="107"/>
  <c r="AC16" i="107"/>
  <c r="AC44" i="107"/>
  <c r="AD40" i="107"/>
  <c r="AD35" i="107"/>
  <c r="AD37" i="107"/>
  <c r="AD38" i="107"/>
  <c r="AD36" i="107"/>
  <c r="AD39" i="107"/>
  <c r="AD19" i="107"/>
  <c r="AD20" i="107"/>
  <c r="AD21" i="107"/>
  <c r="AD23" i="107"/>
  <c r="AD24" i="107"/>
  <c r="AD25" i="107"/>
  <c r="AD26" i="107"/>
  <c r="AD27" i="107"/>
  <c r="AD28" i="107"/>
  <c r="AD29" i="107"/>
  <c r="AD30" i="107"/>
  <c r="AD31" i="107"/>
  <c r="AD32" i="107"/>
  <c r="AD33" i="107"/>
  <c r="AD22" i="107"/>
  <c r="AD34" i="107"/>
  <c r="AD16" i="107"/>
  <c r="AD44" i="107"/>
  <c r="AE40" i="107"/>
  <c r="AE35" i="107"/>
  <c r="AE37" i="107"/>
  <c r="AE38" i="107"/>
  <c r="AE36" i="107"/>
  <c r="AE39" i="107"/>
  <c r="AE19" i="107"/>
  <c r="AE20" i="107"/>
  <c r="AE21" i="107"/>
  <c r="AE23" i="107"/>
  <c r="AE24" i="107"/>
  <c r="AE25" i="107"/>
  <c r="AE26" i="107"/>
  <c r="AE27" i="107"/>
  <c r="AE28" i="107"/>
  <c r="AE29" i="107"/>
  <c r="AE30" i="107"/>
  <c r="AE31" i="107"/>
  <c r="AE32" i="107"/>
  <c r="AE33" i="107"/>
  <c r="AE22" i="107"/>
  <c r="AE34" i="107"/>
  <c r="AE16" i="107"/>
  <c r="AE44" i="107"/>
  <c r="AF40" i="107"/>
  <c r="AF35" i="107"/>
  <c r="AF37" i="107"/>
  <c r="AF38" i="107"/>
  <c r="AF36" i="107"/>
  <c r="AF39" i="107"/>
  <c r="AF19" i="107"/>
  <c r="AF20" i="107"/>
  <c r="AF21" i="107"/>
  <c r="AF23" i="107"/>
  <c r="AF24" i="107"/>
  <c r="AF25" i="107"/>
  <c r="AF26" i="107"/>
  <c r="AF27" i="107"/>
  <c r="AF28" i="107"/>
  <c r="AF29" i="107"/>
  <c r="AF30" i="107"/>
  <c r="AF31" i="107"/>
  <c r="AF32" i="107"/>
  <c r="AF33" i="107"/>
  <c r="AF22" i="107"/>
  <c r="AF34" i="107"/>
  <c r="AF16" i="107"/>
  <c r="AF44" i="107"/>
  <c r="AG40" i="107"/>
  <c r="AG35" i="107"/>
  <c r="AG37" i="107"/>
  <c r="AG38" i="107"/>
  <c r="AG36" i="107"/>
  <c r="AG39" i="107"/>
  <c r="AG19" i="107"/>
  <c r="AG20" i="107"/>
  <c r="AG21" i="107"/>
  <c r="AG23" i="107"/>
  <c r="AG24" i="107"/>
  <c r="AG25" i="107"/>
  <c r="AG26" i="107"/>
  <c r="AG27" i="107"/>
  <c r="AG28" i="107"/>
  <c r="AG29" i="107"/>
  <c r="AG30" i="107"/>
  <c r="AG31" i="107"/>
  <c r="AG32" i="107"/>
  <c r="AG33" i="107"/>
  <c r="AG22" i="107"/>
  <c r="AG34" i="107"/>
  <c r="AG16" i="107"/>
  <c r="AG44" i="107"/>
  <c r="AH40" i="107"/>
  <c r="AH35" i="107"/>
  <c r="AH37" i="107"/>
  <c r="AH38" i="107"/>
  <c r="AH36" i="107"/>
  <c r="AH39" i="107"/>
  <c r="AH19" i="107"/>
  <c r="AH20" i="107"/>
  <c r="AH21" i="107"/>
  <c r="AH23" i="107"/>
  <c r="AH24" i="107"/>
  <c r="AH25" i="107"/>
  <c r="AH26" i="107"/>
  <c r="AH27" i="107"/>
  <c r="AH28" i="107"/>
  <c r="AH29" i="107"/>
  <c r="AH30" i="107"/>
  <c r="AH31" i="107"/>
  <c r="AH32" i="107"/>
  <c r="AH33" i="107"/>
  <c r="AH22" i="107"/>
  <c r="AH34" i="107"/>
  <c r="AH16" i="107"/>
  <c r="AH44" i="107"/>
  <c r="AI40" i="107"/>
  <c r="AI35" i="107"/>
  <c r="AI37" i="107"/>
  <c r="AI38" i="107"/>
  <c r="AI36" i="107"/>
  <c r="AI39" i="107"/>
  <c r="AI19" i="107"/>
  <c r="AI20" i="107"/>
  <c r="AI21" i="107"/>
  <c r="AI23" i="107"/>
  <c r="AI24" i="107"/>
  <c r="AI25" i="107"/>
  <c r="AI26" i="107"/>
  <c r="AI27" i="107"/>
  <c r="AI28" i="107"/>
  <c r="AI29" i="107"/>
  <c r="AI30" i="107"/>
  <c r="AI31" i="107"/>
  <c r="AI32" i="107"/>
  <c r="AI33" i="107"/>
  <c r="AI22" i="107"/>
  <c r="AI34" i="107"/>
  <c r="AI16" i="107"/>
  <c r="AI44" i="107"/>
  <c r="AJ40" i="107"/>
  <c r="AJ35" i="107"/>
  <c r="AJ37" i="107"/>
  <c r="AJ38" i="107"/>
  <c r="AJ36" i="107"/>
  <c r="AJ39" i="107"/>
  <c r="AJ19" i="107"/>
  <c r="AJ20" i="107"/>
  <c r="AJ21" i="107"/>
  <c r="AJ23" i="107"/>
  <c r="AJ24" i="107"/>
  <c r="AJ25" i="107"/>
  <c r="AJ26" i="107"/>
  <c r="AJ27" i="107"/>
  <c r="AJ28" i="107"/>
  <c r="AJ29" i="107"/>
  <c r="AJ30" i="107"/>
  <c r="AJ31" i="107"/>
  <c r="AJ32" i="107"/>
  <c r="AJ33" i="107"/>
  <c r="AJ22" i="107"/>
  <c r="AJ34" i="107"/>
  <c r="AJ16" i="107"/>
  <c r="AJ44" i="107"/>
  <c r="AK40" i="107"/>
  <c r="AK35" i="107"/>
  <c r="AK37" i="107"/>
  <c r="AK38" i="107"/>
  <c r="AK36" i="107"/>
  <c r="AK39" i="107"/>
  <c r="AK19" i="107"/>
  <c r="AK20" i="107"/>
  <c r="AK21" i="107"/>
  <c r="AK23" i="107"/>
  <c r="AK24" i="107"/>
  <c r="AK25" i="107"/>
  <c r="AK26" i="107"/>
  <c r="AK27" i="107"/>
  <c r="AK28" i="107"/>
  <c r="AK29" i="107"/>
  <c r="AK30" i="107"/>
  <c r="AK31" i="107"/>
  <c r="AK32" i="107"/>
  <c r="AK33" i="107"/>
  <c r="AK22" i="107"/>
  <c r="AK34" i="107"/>
  <c r="AK16" i="107"/>
  <c r="AK44" i="107"/>
  <c r="AL40" i="107"/>
  <c r="AL35" i="107"/>
  <c r="AL37" i="107"/>
  <c r="AL38" i="107"/>
  <c r="AL36" i="107"/>
  <c r="AL39" i="107"/>
  <c r="AL19" i="107"/>
  <c r="AL20" i="107"/>
  <c r="AL21" i="107"/>
  <c r="AL23" i="107"/>
  <c r="AL24" i="107"/>
  <c r="AL25" i="107"/>
  <c r="AL26" i="107"/>
  <c r="AL27" i="107"/>
  <c r="AL28" i="107"/>
  <c r="AL29" i="107"/>
  <c r="AL30" i="107"/>
  <c r="AL31" i="107"/>
  <c r="AL32" i="107"/>
  <c r="AL33" i="107"/>
  <c r="AL22" i="107"/>
  <c r="AL34" i="107"/>
  <c r="AL16" i="107"/>
  <c r="AL44" i="107"/>
  <c r="AM40" i="107"/>
  <c r="AM35" i="107"/>
  <c r="AM37" i="107"/>
  <c r="AM38" i="107"/>
  <c r="AM36" i="107"/>
  <c r="AM39" i="107"/>
  <c r="AM19" i="107"/>
  <c r="AM20" i="107"/>
  <c r="AM21" i="107"/>
  <c r="AM23" i="107"/>
  <c r="AM24" i="107"/>
  <c r="AM25" i="107"/>
  <c r="AM26" i="107"/>
  <c r="AM27" i="107"/>
  <c r="AM28" i="107"/>
  <c r="AM29" i="107"/>
  <c r="AM30" i="107"/>
  <c r="AM31" i="107"/>
  <c r="AM32" i="107"/>
  <c r="AM33" i="107"/>
  <c r="AM22" i="107"/>
  <c r="AM34" i="107"/>
  <c r="AM16" i="107"/>
  <c r="AM44" i="107"/>
  <c r="AN44" i="107"/>
  <c r="P38" i="117"/>
  <c r="D17" i="107"/>
  <c r="D18" i="107"/>
  <c r="E17" i="107"/>
  <c r="E18" i="107"/>
  <c r="F17" i="107"/>
  <c r="F18" i="107"/>
  <c r="G17" i="107"/>
  <c r="G18" i="107"/>
  <c r="H17" i="107"/>
  <c r="H18" i="107"/>
  <c r="I17" i="107"/>
  <c r="I18" i="107"/>
  <c r="J17" i="107"/>
  <c r="J18" i="107"/>
  <c r="K17" i="107"/>
  <c r="K18" i="107"/>
  <c r="L17" i="107"/>
  <c r="L18" i="107"/>
  <c r="M17" i="107"/>
  <c r="M18" i="107"/>
  <c r="N17" i="107"/>
  <c r="N18" i="107"/>
  <c r="O17" i="107"/>
  <c r="O18" i="107"/>
  <c r="P17" i="107"/>
  <c r="P18" i="107"/>
  <c r="Q17" i="107"/>
  <c r="Q18" i="107"/>
  <c r="R17" i="107"/>
  <c r="R18" i="107"/>
  <c r="S17" i="107"/>
  <c r="S18" i="107"/>
  <c r="T17" i="107"/>
  <c r="T18" i="107"/>
  <c r="U17" i="107"/>
  <c r="U18" i="107"/>
  <c r="V17" i="107"/>
  <c r="V18" i="107"/>
  <c r="W17" i="107"/>
  <c r="W18" i="107"/>
  <c r="X17" i="107"/>
  <c r="X18" i="107"/>
  <c r="Y17" i="107"/>
  <c r="Y18" i="107"/>
  <c r="Z17" i="107"/>
  <c r="Z18" i="107"/>
  <c r="AA17" i="107"/>
  <c r="AA18" i="107"/>
  <c r="AB17" i="107"/>
  <c r="AB18" i="107"/>
  <c r="AC17" i="107"/>
  <c r="AC18" i="107"/>
  <c r="AD17" i="107"/>
  <c r="AD18" i="107"/>
  <c r="AE17" i="107"/>
  <c r="AE18" i="107"/>
  <c r="AF17" i="107"/>
  <c r="AF18" i="107"/>
  <c r="AG17" i="107"/>
  <c r="AG18" i="107"/>
  <c r="AH17" i="107"/>
  <c r="AH18" i="107"/>
  <c r="AI17" i="107"/>
  <c r="AI18" i="107"/>
  <c r="AJ17" i="107"/>
  <c r="AJ18" i="107"/>
  <c r="AK17" i="107"/>
  <c r="AK18" i="107"/>
  <c r="AL17" i="107"/>
  <c r="AL18" i="107"/>
  <c r="AM17" i="107"/>
  <c r="AM18" i="107"/>
  <c r="AN18" i="107"/>
  <c r="D26" i="117"/>
  <c r="AO18" i="107"/>
  <c r="AO17" i="107"/>
  <c r="AN17" i="107"/>
  <c r="AN7" i="107"/>
  <c r="J38" i="117"/>
  <c r="M50" i="107"/>
  <c r="D50" i="119"/>
  <c r="H39" i="119"/>
  <c r="H40" i="119"/>
  <c r="H41" i="119"/>
  <c r="H42" i="119"/>
  <c r="H43" i="119"/>
  <c r="H48" i="119"/>
  <c r="AO44" i="107"/>
  <c r="AO43" i="107"/>
  <c r="AN43" i="107"/>
  <c r="AO42" i="107"/>
  <c r="AN42" i="107"/>
  <c r="AO41" i="107"/>
  <c r="AN41" i="107"/>
  <c r="AO40" i="107"/>
  <c r="AN40" i="107"/>
  <c r="AO39" i="107"/>
  <c r="AN39" i="107"/>
  <c r="AO38" i="107"/>
  <c r="AN38" i="107"/>
  <c r="AO37" i="107"/>
  <c r="AN37" i="107"/>
  <c r="AO36" i="107"/>
  <c r="AN36" i="107"/>
  <c r="AO35" i="107"/>
  <c r="AN35" i="107"/>
  <c r="AO34" i="107"/>
  <c r="AN34" i="107"/>
  <c r="AO33" i="107"/>
  <c r="AN33" i="107"/>
  <c r="AO32" i="107"/>
  <c r="AN32" i="107"/>
  <c r="AO31" i="107"/>
  <c r="AN31" i="107"/>
  <c r="AO30" i="107"/>
  <c r="AN30" i="107"/>
  <c r="AO29" i="107"/>
  <c r="AN29" i="107"/>
  <c r="AO28" i="107"/>
  <c r="AN28" i="107"/>
  <c r="AO27" i="107"/>
  <c r="AN27" i="107"/>
  <c r="AO26" i="107"/>
  <c r="AN26" i="107"/>
  <c r="AO25" i="107"/>
  <c r="AN25" i="107"/>
  <c r="AO24" i="107"/>
  <c r="AN24" i="107"/>
  <c r="AO23" i="107"/>
  <c r="AN23" i="107"/>
  <c r="AO22" i="107"/>
  <c r="AN22" i="107"/>
  <c r="AO21" i="107"/>
  <c r="AN21" i="107"/>
  <c r="AO20" i="107"/>
  <c r="AN20" i="107"/>
  <c r="AO19" i="107"/>
  <c r="AN19" i="107"/>
  <c r="AO16" i="107"/>
  <c r="AN16" i="107"/>
  <c r="AO15" i="107"/>
  <c r="AN15" i="107"/>
  <c r="AO14" i="107"/>
  <c r="AN14" i="107"/>
  <c r="AO13" i="107"/>
  <c r="AN13" i="107"/>
  <c r="AO12" i="107"/>
  <c r="AN12" i="107"/>
  <c r="AO11" i="107"/>
  <c r="AN11" i="107"/>
  <c r="AO10" i="107"/>
  <c r="AN10" i="107"/>
  <c r="D8" i="107"/>
  <c r="D9" i="107"/>
  <c r="E8" i="107"/>
  <c r="E9" i="107"/>
  <c r="F8" i="107"/>
  <c r="F9" i="107"/>
  <c r="G8" i="107"/>
  <c r="G9" i="107"/>
  <c r="H8" i="107"/>
  <c r="H9" i="107"/>
  <c r="I8" i="107"/>
  <c r="I9" i="107"/>
  <c r="J8" i="107"/>
  <c r="J9" i="107"/>
  <c r="K8" i="107"/>
  <c r="K9" i="107"/>
  <c r="L8" i="107"/>
  <c r="L9" i="107"/>
  <c r="M8" i="107"/>
  <c r="M9" i="107"/>
  <c r="N8" i="107"/>
  <c r="N9" i="107"/>
  <c r="O8" i="107"/>
  <c r="O9" i="107"/>
  <c r="P8" i="107"/>
  <c r="P9" i="107"/>
  <c r="Q8" i="107"/>
  <c r="Q9" i="107"/>
  <c r="R8" i="107"/>
  <c r="R9" i="107"/>
  <c r="S8" i="107"/>
  <c r="S9" i="107"/>
  <c r="T8" i="107"/>
  <c r="T9" i="107"/>
  <c r="U8" i="107"/>
  <c r="U9" i="107"/>
  <c r="V8" i="107"/>
  <c r="V9" i="107"/>
  <c r="W8" i="107"/>
  <c r="W9" i="107"/>
  <c r="X8" i="107"/>
  <c r="X9" i="107"/>
  <c r="Y8" i="107"/>
  <c r="Y9" i="107"/>
  <c r="Z8" i="107"/>
  <c r="Z9" i="107"/>
  <c r="AA8" i="107"/>
  <c r="AA9" i="107"/>
  <c r="AB8" i="107"/>
  <c r="AB9" i="107"/>
  <c r="AC8" i="107"/>
  <c r="AC9" i="107"/>
  <c r="AD8" i="107"/>
  <c r="AD9" i="107"/>
  <c r="AE8" i="107"/>
  <c r="AE9" i="107"/>
  <c r="AF8" i="107"/>
  <c r="AF9" i="107"/>
  <c r="AG8" i="107"/>
  <c r="AG9" i="107"/>
  <c r="AH8" i="107"/>
  <c r="AH9" i="107"/>
  <c r="AI8" i="107"/>
  <c r="AI9" i="107"/>
  <c r="AJ8" i="107"/>
  <c r="AJ9" i="107"/>
  <c r="AK8" i="107"/>
  <c r="AK9" i="107"/>
  <c r="AL8" i="107"/>
  <c r="AL9" i="107"/>
  <c r="AM8" i="107"/>
  <c r="AM9" i="107"/>
  <c r="AO8" i="107"/>
  <c r="AN8" i="107"/>
  <c r="AO7" i="107"/>
  <c r="AO6" i="107"/>
  <c r="AN6" i="107"/>
  <c r="AO5" i="107"/>
  <c r="AN5" i="107"/>
  <c r="AO4" i="107"/>
  <c r="AN4" i="107"/>
  <c r="D53" i="107"/>
  <c r="B42" i="107"/>
  <c r="B41" i="107"/>
  <c r="B40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19" i="107"/>
  <c r="D47" i="107"/>
  <c r="AD24" i="123"/>
  <c r="AD23" i="123"/>
  <c r="AD22" i="123"/>
  <c r="AD21" i="123"/>
  <c r="AD20" i="123"/>
  <c r="F25" i="121"/>
  <c r="F25" i="120"/>
  <c r="F13" i="110"/>
  <c r="F12" i="110"/>
  <c r="F10" i="110"/>
  <c r="D43" i="119"/>
  <c r="D42" i="119"/>
  <c r="D41" i="119"/>
  <c r="D40" i="119"/>
  <c r="D39" i="119"/>
  <c r="H35" i="119"/>
  <c r="M46" i="107"/>
  <c r="N46" i="107"/>
  <c r="F53" i="107"/>
  <c r="H46" i="107"/>
  <c r="I46" i="107"/>
  <c r="G46" i="107"/>
  <c r="M53" i="107"/>
  <c r="I53" i="107"/>
  <c r="F46" i="107"/>
  <c r="G53" i="107"/>
  <c r="H53" i="107"/>
  <c r="J46" i="107"/>
  <c r="L46" i="107"/>
  <c r="L53" i="107"/>
  <c r="N53" i="107"/>
  <c r="K46" i="107"/>
  <c r="J53" i="107"/>
  <c r="K53" i="107"/>
  <c r="E46" i="107"/>
  <c r="E53" i="107"/>
  <c r="O46" i="107"/>
  <c r="O53" i="107"/>
  <c r="P53" i="107"/>
  <c r="P46" i="107"/>
  <c r="Q53" i="107"/>
  <c r="Q46" i="107"/>
  <c r="R53" i="107"/>
  <c r="R46" i="107"/>
  <c r="D46" i="107"/>
  <c r="S53" i="107"/>
  <c r="S46" i="107"/>
  <c r="S47" i="107"/>
  <c r="G8" i="117"/>
  <c r="F47" i="107"/>
  <c r="H47" i="107"/>
  <c r="I47" i="107"/>
  <c r="M47" i="107"/>
  <c r="K47" i="107"/>
  <c r="O47" i="107"/>
  <c r="E47" i="107"/>
  <c r="G47" i="107"/>
  <c r="N47" i="107"/>
  <c r="L47" i="107"/>
  <c r="J47" i="107"/>
  <c r="P47" i="107"/>
  <c r="Q47" i="107"/>
  <c r="R47" i="107"/>
  <c r="T46" i="107"/>
  <c r="T47" i="107"/>
  <c r="T53" i="107"/>
  <c r="U46" i="107"/>
  <c r="U47" i="107"/>
  <c r="U53" i="107"/>
  <c r="W47" i="107"/>
  <c r="W53" i="107"/>
  <c r="W46" i="107"/>
  <c r="V53" i="107"/>
  <c r="V46" i="107"/>
  <c r="V47" i="107"/>
  <c r="X46" i="107"/>
  <c r="X47" i="107"/>
  <c r="X53" i="107"/>
  <c r="Y46" i="107"/>
  <c r="Y47" i="107"/>
  <c r="Y53" i="107"/>
  <c r="Z47" i="107"/>
  <c r="Z53" i="107"/>
  <c r="Z46" i="107"/>
  <c r="AA53" i="107"/>
  <c r="AA46" i="107"/>
  <c r="AA47" i="107"/>
  <c r="AB47" i="107"/>
  <c r="AB53" i="107"/>
  <c r="AB46" i="107"/>
  <c r="AC46" i="107"/>
  <c r="AC47" i="107"/>
  <c r="AC53" i="107"/>
  <c r="AD53" i="107"/>
  <c r="AD46" i="107"/>
  <c r="AD47" i="107"/>
  <c r="AE47" i="107"/>
  <c r="AE53" i="107"/>
  <c r="AE46" i="107"/>
  <c r="AF47" i="107"/>
  <c r="AF53" i="107"/>
  <c r="AF46" i="107"/>
  <c r="AG46" i="107"/>
  <c r="AG53" i="107"/>
  <c r="AG47" i="107"/>
  <c r="AH47" i="107"/>
  <c r="AH53" i="107"/>
  <c r="AH46" i="107"/>
  <c r="AI53" i="107"/>
  <c r="AI46" i="107"/>
  <c r="AI47" i="107"/>
  <c r="AJ47" i="107"/>
  <c r="AJ53" i="107"/>
  <c r="AJ46" i="107"/>
  <c r="AK46" i="107"/>
  <c r="AK47" i="107"/>
  <c r="AK53" i="107"/>
  <c r="AL47" i="107"/>
  <c r="AL53" i="107"/>
  <c r="AL46" i="107"/>
  <c r="AM46" i="107"/>
  <c r="AM53" i="107"/>
  <c r="AM47" i="107"/>
  <c r="AN45" i="107"/>
  <c r="R8" i="117"/>
  <c r="L23" i="119"/>
  <c r="AN53" i="107"/>
  <c r="J23" i="119"/>
  <c r="AO45" i="107"/>
  <c r="M8" i="117"/>
  <c r="AN47" i="107"/>
  <c r="D18" i="117"/>
  <c r="AO46" i="107"/>
  <c r="AO47" i="107"/>
  <c r="D30" i="117"/>
  <c r="AN46" i="107"/>
  <c r="D38" i="117"/>
  <c r="AO53" i="107"/>
  <c r="D34" i="117"/>
  <c r="D22" i="117"/>
  <c r="J15" i="119"/>
  <c r="D14" i="117"/>
</calcChain>
</file>

<file path=xl/sharedStrings.xml><?xml version="1.0" encoding="utf-8"?>
<sst xmlns="http://schemas.openxmlformats.org/spreadsheetml/2006/main" count="295" uniqueCount="179">
  <si>
    <t>Total</t>
  </si>
  <si>
    <t>Descrição</t>
  </si>
  <si>
    <t>DESCRIÇÃO</t>
  </si>
  <si>
    <t>TOTAL GERAL</t>
  </si>
  <si>
    <t>Total de Receitas</t>
  </si>
  <si>
    <t>FATURAMENTO LÍQUIDO</t>
  </si>
  <si>
    <t>LUCRO ACUMULADO</t>
  </si>
  <si>
    <t>LUCRO</t>
  </si>
  <si>
    <t>Capital de Giro</t>
  </si>
  <si>
    <t>Quantidade</t>
  </si>
  <si>
    <t>Valor Unitário</t>
  </si>
  <si>
    <t>PRIMEIRO ANO DE ATIVIDADE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</si>
  <si>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</si>
  <si>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</si>
  <si>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</si>
  <si>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</si>
  <si>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</si>
  <si>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</si>
  <si>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</si>
  <si>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</si>
  <si>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</si>
  <si>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</si>
  <si>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</si>
  <si>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</si>
  <si>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 xml:space="preserve">Investimento Inicial no valor de </t>
  </si>
  <si>
    <t>13º Mês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</si>
  <si>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</si>
  <si>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</si>
  <si>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</si>
  <si>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</si>
  <si>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</si>
  <si>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</si>
  <si>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</si>
  <si>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</si>
  <si>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</si>
  <si>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</si>
  <si>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</si>
  <si>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25º Mês</t>
  </si>
  <si>
    <t>26º Mês</t>
  </si>
  <si>
    <t>27º Mês</t>
  </si>
  <si>
    <t>28º Mês</t>
  </si>
  <si>
    <t>29º Mês</t>
  </si>
  <si>
    <t>30º Mês</t>
  </si>
  <si>
    <t>31º Mês</t>
  </si>
  <si>
    <t>32º Mês</t>
  </si>
  <si>
    <t>33º Mês</t>
  </si>
  <si>
    <t>34º Mês</t>
  </si>
  <si>
    <t>35º Mês</t>
  </si>
  <si>
    <t>36º Mês</t>
  </si>
  <si>
    <t>SEGUNDO ANO DE ATIVIDADE</t>
  </si>
  <si>
    <t>TERCEIRO ANO DE ATIVIDADE</t>
  </si>
  <si>
    <t>Receita Bruta em 12 meses (em R$)</t>
  </si>
  <si>
    <t>Alíquota Total</t>
  </si>
  <si>
    <t>Rentabilidade do Mês</t>
  </si>
  <si>
    <t>Lucratividade do Mês</t>
  </si>
  <si>
    <t>Média Geral</t>
  </si>
  <si>
    <t>Total Geral</t>
  </si>
  <si>
    <t>Lucratividade Média do Mês</t>
  </si>
  <si>
    <t>Ponto de Equilíbrio:</t>
  </si>
  <si>
    <t>Retorno de Investimento:</t>
  </si>
  <si>
    <t>Investimento Total:</t>
  </si>
  <si>
    <t>Lucro Acumulado em 60 meses</t>
  </si>
  <si>
    <t>Lucro Médio ao Mês</t>
  </si>
  <si>
    <t>Lucro - Investimento</t>
  </si>
  <si>
    <t>Taxa de Juros para Estudo VP</t>
  </si>
  <si>
    <t>Apresentação de Oportunidades e Investimentos
PLANO DE NEGÓCIOS</t>
  </si>
  <si>
    <t>Tipo de Implantação:</t>
  </si>
  <si>
    <t>Oportunidades de Receitas: Nosso Portfólio de Serviços</t>
  </si>
  <si>
    <t>Aspectos Financeiros</t>
  </si>
  <si>
    <t>Retorno Investimento</t>
  </si>
  <si>
    <t>Investimentos (estimados)</t>
  </si>
  <si>
    <t>Investimento Imediato (Aquisição)</t>
  </si>
  <si>
    <t>Taxa de Franquia</t>
  </si>
  <si>
    <t>Investimentos de Implantação (Programável)</t>
  </si>
  <si>
    <t>Total Investimenos de Implantação</t>
  </si>
  <si>
    <t xml:space="preserve">   PLANO DE NEGÓCIOS
Estimativa de Investimento Inicial (em R$)*</t>
  </si>
  <si>
    <t>Investimento de Implantação</t>
  </si>
  <si>
    <t>Investimento de Aquisição</t>
  </si>
  <si>
    <t>meses (estimado)</t>
  </si>
  <si>
    <r>
      <rPr>
        <b/>
        <sz val="11"/>
        <color theme="0"/>
        <rFont val="Calibri"/>
        <family val="2"/>
        <scheme val="minor"/>
      </rPr>
      <t>Lucratividade média mensal</t>
    </r>
    <r>
      <rPr>
        <b/>
        <sz val="10"/>
        <color theme="0"/>
        <rFont val="Calibri"/>
        <family val="2"/>
        <scheme val="minor"/>
      </rPr>
      <t xml:space="preserve">
(estimada)</t>
    </r>
  </si>
  <si>
    <r>
      <t xml:space="preserve">Rentabilidade Média  ao Mês
</t>
    </r>
    <r>
      <rPr>
        <b/>
        <sz val="10"/>
        <color theme="0"/>
        <rFont val="Calibri"/>
        <family val="2"/>
        <scheme val="minor"/>
      </rPr>
      <t>(estimada)</t>
    </r>
  </si>
  <si>
    <t>INVESTIMENTO TOTAL</t>
  </si>
  <si>
    <t>Taxa inicial de Franquia</t>
  </si>
  <si>
    <t>Comissão</t>
  </si>
  <si>
    <t>6. Comunicação para Ativação e Inauguração</t>
  </si>
  <si>
    <t>7. Reservas Financeiras</t>
  </si>
  <si>
    <t>Construção / Reforma</t>
  </si>
  <si>
    <t>5. Equipamentos e Materiais de Escritório</t>
  </si>
  <si>
    <t>3. Construção (Se houver)</t>
  </si>
  <si>
    <t>2. Abertura de empresa</t>
  </si>
  <si>
    <t>1. Taxas Do Franchising</t>
  </si>
  <si>
    <t>Contador</t>
  </si>
  <si>
    <t>Despesas com Veículos</t>
  </si>
  <si>
    <t>Material de Expediente e Consumo</t>
  </si>
  <si>
    <t>Aluguel</t>
  </si>
  <si>
    <t>Seguros</t>
  </si>
  <si>
    <t>Propaganda e Publicidade</t>
  </si>
  <si>
    <t>Condomínio</t>
  </si>
  <si>
    <t>Despesas de Viagem</t>
  </si>
  <si>
    <t>Serviços de Terceiros</t>
  </si>
  <si>
    <t>Ônibus, Táxis e Selos</t>
  </si>
  <si>
    <t>Manutenção geral</t>
  </si>
  <si>
    <t>Outras despesas não informadas anteriormente</t>
  </si>
  <si>
    <t>TOTAIS</t>
  </si>
  <si>
    <t>ESTIMATIVA DE CUSTOS FIXOS
(Primeiro mês de operação)</t>
  </si>
  <si>
    <t>(%) Correção mensal dos valores</t>
  </si>
  <si>
    <t>FUNCIONÁRIOS</t>
  </si>
  <si>
    <t>(%) Correção Anual de salários</t>
  </si>
  <si>
    <t>Cargo / Funcão</t>
  </si>
  <si>
    <t>Salário</t>
  </si>
  <si>
    <t>Tributos</t>
  </si>
  <si>
    <t>Valor Final</t>
  </si>
  <si>
    <t>Simples Nacional</t>
  </si>
  <si>
    <t>INSS</t>
  </si>
  <si>
    <t>PRÓ-LABORE</t>
  </si>
  <si>
    <t>Retira de sócio</t>
  </si>
  <si>
    <t>PREMISSAS DO FRANCHISING</t>
  </si>
  <si>
    <t>Taxa de Royalties</t>
  </si>
  <si>
    <t>Taxa de Propaganda</t>
  </si>
  <si>
    <t>Outra Taxa</t>
  </si>
  <si>
    <t>Percentual / Fixo</t>
  </si>
  <si>
    <t>Valor Fixo (R$)</t>
  </si>
  <si>
    <t>Valor Percentual (%)</t>
  </si>
  <si>
    <t>TABELA SIMPLES  2018</t>
  </si>
  <si>
    <t>Comércio</t>
  </si>
  <si>
    <t>Desconto</t>
  </si>
  <si>
    <t>PREMISSAS DE FATURAMENTO DA UNIDADE FRANQUEADA</t>
  </si>
  <si>
    <t>Taxa do Cartão</t>
  </si>
  <si>
    <t>Receita a vista</t>
  </si>
  <si>
    <t>Receita a prazo</t>
  </si>
  <si>
    <t>Faturamento TOTAL</t>
  </si>
  <si>
    <t>Receita acumulada 12 meses</t>
  </si>
  <si>
    <t>Simples Nacional (Lojas em Geral) 2019</t>
  </si>
  <si>
    <t>MEI</t>
  </si>
  <si>
    <t>Valor imposto</t>
  </si>
  <si>
    <t>Esquadramento Tributario</t>
  </si>
  <si>
    <t>Custo Inadimplência</t>
  </si>
  <si>
    <t>TOTAL DESPESAS FIXAS</t>
  </si>
  <si>
    <t>Total de Comissão</t>
  </si>
  <si>
    <t>Total de Funcionarios + Tributos</t>
  </si>
  <si>
    <t>Total de Pró-Labore</t>
  </si>
  <si>
    <t>INSS dos Sócios</t>
  </si>
  <si>
    <t>TOTAL RH</t>
  </si>
  <si>
    <t>TOTAL CMV / CSV</t>
  </si>
  <si>
    <t>TOTAL TAXAS DE FRANCHISING</t>
  </si>
  <si>
    <t>TOTAL DE DESPESAS</t>
  </si>
  <si>
    <t>Fixo</t>
  </si>
  <si>
    <t>Aliquota Impostos: (Se Simples Nacional)</t>
  </si>
  <si>
    <t>INDICADORES DO NEGÓCIO</t>
  </si>
  <si>
    <t>Margem contribuição</t>
  </si>
  <si>
    <t>Margem  em Percentual</t>
  </si>
  <si>
    <t>Margem Contribuição média</t>
  </si>
  <si>
    <t>Ponto Equilibrio</t>
  </si>
  <si>
    <t>Rentabilidade média do contrato</t>
  </si>
  <si>
    <t>Rentabilidade Mensal</t>
  </si>
  <si>
    <t>Despesas média mensal</t>
  </si>
  <si>
    <t>Faturamento médio mensal</t>
  </si>
  <si>
    <t>SOMA</t>
  </si>
  <si>
    <t>(%)</t>
  </si>
  <si>
    <t>Computador</t>
  </si>
  <si>
    <t>Capital de giro</t>
  </si>
  <si>
    <t>Vendedor</t>
  </si>
  <si>
    <t>Escolha nos botões acima a tabela a ser preenchida para a conclusão do Plano de Negócios do Franqueado.</t>
  </si>
  <si>
    <t>4. Estoque e Equipamentos operacionais</t>
  </si>
  <si>
    <t>Telefone e Internet</t>
  </si>
  <si>
    <t>Combústivel</t>
  </si>
  <si>
    <t>Retira de sócio (Pró-labore)</t>
  </si>
  <si>
    <t>Periodo</t>
  </si>
  <si>
    <t>Valor Minimo Sugerido para venda</t>
  </si>
  <si>
    <t>Faturamento Esperado</t>
  </si>
  <si>
    <t>Anuncios vendidos por mês (Entre 28 a 36)</t>
  </si>
  <si>
    <t>Custo Tiragem (30 mil sacos de pão)</t>
  </si>
  <si>
    <t>Frete médio</t>
  </si>
  <si>
    <t>(%) Inadimplência</t>
  </si>
  <si>
    <t>(%) Custo Cartão Crédito</t>
  </si>
  <si>
    <t>(%) Recebimento á vista</t>
  </si>
  <si>
    <t xml:space="preserve">Outro Custo </t>
  </si>
  <si>
    <t>Capital empregado</t>
  </si>
  <si>
    <t>MODELO HOME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</si>
</sst>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(* #,##0_);_(* \(#,##0\);_(* &quot;-&quot;??_);_(@_)"/>
    <numFmt numFmtId="168" formatCode="_([$€]* #,##0.00_);_([$€]* \(#,##0.00\);_([$€]* &quot;-&quot;??_);_(@_)"/>
    <numFmt numFmtId="169" formatCode="&quot;R$&quot;\ #,##0.00"/>
    <numFmt numFmtId="170" formatCode="&quot;R$&quot;#,##0.00"/>
    <numFmt numFmtId="171" formatCode="0.0%"/>
    <numFmt numFmtId="172" formatCode="_-* #,##0_-;\-* #,##0_-;_-* &quot;-&quot;??_-;_-@_-"/>
    <numFmt numFmtId="173" formatCode="_(* #,##0.0_);_(* \(#,##0.0\);_(* &quot;-&quot;??_);_(@_)"/>
  </numFmts>
  <fonts count="78" x14ac:knownFonts="1">
    <font>
      <sz val="10"/>
      <name val="Times New Roman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 tint="0.499984740745262"/>
      <name val="Wingdings"/>
      <charset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8"/>
      <color rgb="FF1E561F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i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Tahoma"/>
      <family val="2"/>
    </font>
    <font>
      <i/>
      <sz val="10"/>
      <color theme="0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9"/>
      <name val="Arial"/>
      <family val="2"/>
    </font>
    <font>
      <b/>
      <i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C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0"/>
      <color theme="0"/>
      <name val="Times New Roman"/>
      <family val="1"/>
    </font>
    <font>
      <b/>
      <sz val="2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rgb="FF1E561F"/>
      </left>
      <right/>
      <top style="thin">
        <color rgb="FF1E561F"/>
      </top>
      <bottom/>
      <diagonal/>
    </border>
    <border>
      <left/>
      <right/>
      <top style="thin">
        <color rgb="FF1E561F"/>
      </top>
      <bottom/>
      <diagonal/>
    </border>
    <border>
      <left/>
      <right style="thin">
        <color rgb="FF1E561F"/>
      </right>
      <top style="thin">
        <color rgb="FF1E561F"/>
      </top>
      <bottom/>
      <diagonal/>
    </border>
    <border>
      <left style="thin">
        <color rgb="FF1E561F"/>
      </left>
      <right/>
      <top/>
      <bottom/>
      <diagonal/>
    </border>
    <border>
      <left/>
      <right style="thin">
        <color rgb="FF1E561F"/>
      </right>
      <top/>
      <bottom/>
      <diagonal/>
    </border>
    <border>
      <left style="thin">
        <color rgb="FF1E561F"/>
      </left>
      <right/>
      <top/>
      <bottom style="thin">
        <color rgb="FF1E561F"/>
      </bottom>
      <diagonal/>
    </border>
    <border>
      <left/>
      <right/>
      <top/>
      <bottom style="thin">
        <color rgb="FF1E561F"/>
      </bottom>
      <diagonal/>
    </border>
    <border>
      <left/>
      <right style="thin">
        <color rgb="FF1E561F"/>
      </right>
      <top/>
      <bottom style="thin">
        <color rgb="FF1E561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6"/>
      </left>
      <right style="thin">
        <color theme="6"/>
      </right>
      <top style="thick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ck">
        <color theme="6"/>
      </top>
      <bottom style="thin">
        <color theme="6"/>
      </bottom>
      <diagonal/>
    </border>
    <border>
      <left style="thin">
        <color theme="6"/>
      </left>
      <right style="thick">
        <color theme="6"/>
      </right>
      <top style="thick">
        <color theme="6"/>
      </top>
      <bottom style="thin">
        <color theme="6"/>
      </bottom>
      <diagonal/>
    </border>
    <border>
      <left style="thick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ck">
        <color theme="6"/>
      </right>
      <top style="thin">
        <color theme="6"/>
      </top>
      <bottom style="thin">
        <color theme="6"/>
      </bottom>
      <diagonal/>
    </border>
    <border>
      <left style="thick">
        <color theme="6"/>
      </left>
      <right style="thin">
        <color theme="6"/>
      </right>
      <top style="thin">
        <color theme="6"/>
      </top>
      <bottom style="thick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6"/>
      </bottom>
      <diagonal/>
    </border>
    <border>
      <left style="thin">
        <color theme="6"/>
      </left>
      <right style="thick">
        <color theme="6"/>
      </right>
      <top style="thin">
        <color theme="6"/>
      </top>
      <bottom style="thick">
        <color theme="6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8">
    <xf numFmtId="0" fontId="0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</cellStyleXfs>
  <cellXfs count="528">
    <xf numFmtId="0" fontId="0" fillId="0" borderId="0" xfId="0"/>
    <xf numFmtId="0" fontId="13" fillId="0" borderId="2" xfId="0" applyFont="1" applyBorder="1"/>
    <xf numFmtId="166" fontId="13" fillId="0" borderId="2" xfId="0" applyNumberFormat="1" applyFont="1" applyBorder="1"/>
    <xf numFmtId="0" fontId="12" fillId="9" borderId="0" xfId="0" applyFont="1" applyFill="1"/>
    <xf numFmtId="3" fontId="6" fillId="0" borderId="0" xfId="4" applyNumberFormat="1" applyFont="1" applyAlignment="1" applyProtection="1">
      <alignment horizontal="center" vertical="center"/>
      <protection hidden="1"/>
    </xf>
    <xf numFmtId="0" fontId="2" fillId="0" borderId="0" xfId="5"/>
    <xf numFmtId="0" fontId="2" fillId="0" borderId="8" xfId="5" applyBorder="1"/>
    <xf numFmtId="0" fontId="2" fillId="0" borderId="9" xfId="5" applyBorder="1"/>
    <xf numFmtId="0" fontId="2" fillId="0" borderId="10" xfId="5" applyBorder="1"/>
    <xf numFmtId="0" fontId="2" fillId="0" borderId="11" xfId="5" applyBorder="1"/>
    <xf numFmtId="0" fontId="23" fillId="0" borderId="12" xfId="5" applyFont="1" applyBorder="1" applyAlignment="1">
      <alignment horizontal="left"/>
    </xf>
    <xf numFmtId="0" fontId="2" fillId="0" borderId="13" xfId="5" applyBorder="1"/>
    <xf numFmtId="0" fontId="2" fillId="0" borderId="14" xfId="5" applyBorder="1"/>
    <xf numFmtId="0" fontId="2" fillId="0" borderId="15" xfId="5" applyBorder="1"/>
    <xf numFmtId="0" fontId="2" fillId="0" borderId="12" xfId="5" applyBorder="1"/>
    <xf numFmtId="0" fontId="29" fillId="0" borderId="12" xfId="5" applyFont="1" applyBorder="1" applyAlignment="1">
      <alignment vertical="center"/>
    </xf>
    <xf numFmtId="10" fontId="29" fillId="0" borderId="12" xfId="7" applyNumberFormat="1" applyFont="1" applyBorder="1" applyAlignment="1">
      <alignment vertical="center"/>
    </xf>
    <xf numFmtId="0" fontId="2" fillId="0" borderId="12" xfId="5" applyBorder="1" applyAlignment="1">
      <alignment horizontal="center"/>
    </xf>
    <xf numFmtId="0" fontId="2" fillId="3" borderId="11" xfId="5" applyFill="1" applyBorder="1"/>
    <xf numFmtId="0" fontId="2" fillId="3" borderId="12" xfId="5" applyFill="1" applyBorder="1"/>
    <xf numFmtId="0" fontId="2" fillId="10" borderId="11" xfId="5" applyFill="1" applyBorder="1"/>
    <xf numFmtId="0" fontId="2" fillId="10" borderId="12" xfId="5" applyFill="1" applyBorder="1"/>
    <xf numFmtId="0" fontId="2" fillId="11" borderId="13" xfId="5" applyFill="1" applyBorder="1"/>
    <xf numFmtId="0" fontId="2" fillId="11" borderId="14" xfId="5" applyFill="1" applyBorder="1"/>
    <xf numFmtId="170" fontId="24" fillId="11" borderId="14" xfId="6" applyNumberFormat="1" applyFont="1" applyFill="1" applyBorder="1"/>
    <xf numFmtId="0" fontId="2" fillId="11" borderId="15" xfId="5" applyFill="1" applyBorder="1"/>
    <xf numFmtId="0" fontId="24" fillId="11" borderId="14" xfId="5" applyFont="1" applyFill="1" applyBorder="1"/>
    <xf numFmtId="0" fontId="35" fillId="0" borderId="0" xfId="5" applyFont="1"/>
    <xf numFmtId="0" fontId="41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/>
    <xf numFmtId="167" fontId="5" fillId="2" borderId="0" xfId="4" applyNumberFormat="1" applyFont="1" applyFill="1" applyBorder="1" applyAlignment="1"/>
    <xf numFmtId="0" fontId="5" fillId="0" borderId="0" xfId="0" applyFont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Border="1"/>
    <xf numFmtId="4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169" fontId="46" fillId="0" borderId="25" xfId="0" applyNumberFormat="1" applyFont="1" applyBorder="1" applyAlignment="1">
      <alignment horizontal="center" vertical="center"/>
    </xf>
    <xf numFmtId="169" fontId="46" fillId="0" borderId="26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169" fontId="46" fillId="0" borderId="28" xfId="0" applyNumberFormat="1" applyFont="1" applyBorder="1" applyAlignment="1">
      <alignment horizontal="center" vertical="center"/>
    </xf>
    <xf numFmtId="169" fontId="46" fillId="0" borderId="29" xfId="0" applyNumberFormat="1" applyFont="1" applyBorder="1" applyAlignment="1">
      <alignment horizontal="center" vertical="center"/>
    </xf>
    <xf numFmtId="0" fontId="47" fillId="11" borderId="30" xfId="0" applyFont="1" applyFill="1" applyBorder="1" applyAlignment="1">
      <alignment vertical="center"/>
    </xf>
    <xf numFmtId="0" fontId="47" fillId="11" borderId="31" xfId="0" applyFont="1" applyFill="1" applyBorder="1" applyAlignment="1">
      <alignment vertical="center"/>
    </xf>
    <xf numFmtId="169" fontId="47" fillId="11" borderId="32" xfId="0" quotePrefix="1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5" fillId="2" borderId="38" xfId="0" applyFont="1" applyFill="1" applyBorder="1" applyAlignment="1"/>
    <xf numFmtId="167" fontId="5" fillId="2" borderId="39" xfId="4" applyNumberFormat="1" applyFont="1" applyFill="1" applyBorder="1" applyAlignment="1"/>
    <xf numFmtId="0" fontId="5" fillId="2" borderId="40" xfId="0" applyFont="1" applyFill="1" applyBorder="1" applyAlignment="1"/>
    <xf numFmtId="0" fontId="4" fillId="2" borderId="41" xfId="0" applyFont="1" applyFill="1" applyBorder="1" applyAlignment="1"/>
    <xf numFmtId="167" fontId="5" fillId="2" borderId="42" xfId="4" applyNumberFormat="1" applyFont="1" applyFill="1" applyBorder="1" applyAlignment="1"/>
    <xf numFmtId="169" fontId="46" fillId="3" borderId="21" xfId="0" applyNumberFormat="1" applyFont="1" applyFill="1" applyBorder="1" applyAlignment="1">
      <alignment horizontal="center" vertical="center"/>
    </xf>
    <xf numFmtId="169" fontId="46" fillId="3" borderId="34" xfId="0" applyNumberFormat="1" applyFont="1" applyFill="1" applyBorder="1" applyAlignment="1">
      <alignment horizontal="center" vertical="center"/>
    </xf>
    <xf numFmtId="0" fontId="45" fillId="12" borderId="18" xfId="0" applyFont="1" applyFill="1" applyBorder="1" applyAlignment="1">
      <alignment vertical="center"/>
    </xf>
    <xf numFmtId="164" fontId="45" fillId="12" borderId="18" xfId="2" applyFont="1" applyFill="1" applyBorder="1" applyAlignment="1">
      <alignment vertical="center"/>
    </xf>
    <xf numFmtId="0" fontId="43" fillId="12" borderId="18" xfId="0" applyFont="1" applyFill="1" applyBorder="1" applyAlignment="1">
      <alignment horizontal="left" vertical="center"/>
    </xf>
    <xf numFmtId="164" fontId="45" fillId="12" borderId="18" xfId="2" applyFont="1" applyFill="1" applyBorder="1" applyAlignment="1">
      <alignment horizontal="left" vertical="center"/>
    </xf>
    <xf numFmtId="0" fontId="32" fillId="13" borderId="16" xfId="0" applyFont="1" applyFill="1" applyBorder="1" applyAlignment="1">
      <alignment horizontal="center" vertical="center"/>
    </xf>
    <xf numFmtId="0" fontId="46" fillId="4" borderId="19" xfId="0" applyFont="1" applyFill="1" applyBorder="1" applyAlignment="1" applyProtection="1">
      <alignment vertical="center"/>
      <protection locked="0"/>
    </xf>
    <xf numFmtId="0" fontId="46" fillId="4" borderId="20" xfId="0" applyFont="1" applyFill="1" applyBorder="1" applyAlignment="1" applyProtection="1">
      <alignment horizontal="center" vertical="center"/>
      <protection locked="0"/>
    </xf>
    <xf numFmtId="169" fontId="47" fillId="4" borderId="20" xfId="0" applyNumberFormat="1" applyFont="1" applyFill="1" applyBorder="1" applyAlignment="1" applyProtection="1">
      <alignment horizontal="center" vertical="center"/>
      <protection locked="0"/>
    </xf>
    <xf numFmtId="0" fontId="46" fillId="4" borderId="33" xfId="0" applyFont="1" applyFill="1" applyBorder="1" applyAlignment="1" applyProtection="1">
      <alignment vertical="center"/>
      <protection locked="0"/>
    </xf>
    <xf numFmtId="0" fontId="46" fillId="4" borderId="17" xfId="0" applyFont="1" applyFill="1" applyBorder="1" applyAlignment="1" applyProtection="1">
      <alignment horizontal="center" vertical="center"/>
      <protection locked="0"/>
    </xf>
    <xf numFmtId="169" fontId="47" fillId="4" borderId="17" xfId="0" applyNumberFormat="1" applyFont="1" applyFill="1" applyBorder="1" applyAlignment="1" applyProtection="1">
      <alignment horizontal="center" vertical="center"/>
      <protection locked="0"/>
    </xf>
    <xf numFmtId="0" fontId="46" fillId="4" borderId="22" xfId="0" applyFont="1" applyFill="1" applyBorder="1" applyAlignment="1" applyProtection="1">
      <alignment vertical="center"/>
      <protection locked="0"/>
    </xf>
    <xf numFmtId="0" fontId="46" fillId="4" borderId="23" xfId="0" applyFont="1" applyFill="1" applyBorder="1" applyAlignment="1" applyProtection="1">
      <alignment horizontal="center" vertical="center"/>
      <protection locked="0"/>
    </xf>
    <xf numFmtId="169" fontId="47" fillId="4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46" fillId="4" borderId="45" xfId="0" applyFont="1" applyFill="1" applyBorder="1" applyAlignment="1" applyProtection="1">
      <alignment vertical="center"/>
      <protection locked="0"/>
    </xf>
    <xf numFmtId="169" fontId="46" fillId="3" borderId="46" xfId="0" applyNumberFormat="1" applyFont="1" applyFill="1" applyBorder="1" applyAlignment="1">
      <alignment horizontal="center" vertical="center"/>
    </xf>
    <xf numFmtId="0" fontId="32" fillId="13" borderId="48" xfId="0" applyFont="1" applyFill="1" applyBorder="1" applyAlignment="1">
      <alignment horizontal="center" vertical="center"/>
    </xf>
    <xf numFmtId="0" fontId="32" fillId="13" borderId="49" xfId="0" applyFont="1" applyFill="1" applyBorder="1" applyAlignment="1">
      <alignment horizontal="center" vertical="center"/>
    </xf>
    <xf numFmtId="169" fontId="32" fillId="13" borderId="50" xfId="0" applyNumberFormat="1" applyFont="1" applyFill="1" applyBorder="1" applyAlignment="1">
      <alignment horizontal="center" vertical="center"/>
    </xf>
    <xf numFmtId="171" fontId="46" fillId="3" borderId="21" xfId="3" applyNumberFormat="1" applyFont="1" applyFill="1" applyBorder="1" applyAlignment="1">
      <alignment horizontal="center" vertical="center"/>
    </xf>
    <xf numFmtId="0" fontId="49" fillId="0" borderId="0" xfId="0" applyFont="1" applyBorder="1"/>
    <xf numFmtId="171" fontId="48" fillId="0" borderId="0" xfId="3" applyNumberFormat="1" applyFont="1" applyFill="1" applyBorder="1" applyProtection="1">
      <protection hidden="1"/>
    </xf>
    <xf numFmtId="0" fontId="5" fillId="0" borderId="51" xfId="0" applyFont="1" applyBorder="1"/>
    <xf numFmtId="0" fontId="5" fillId="0" borderId="52" xfId="0" applyFont="1" applyBorder="1"/>
    <xf numFmtId="0" fontId="5" fillId="0" borderId="52" xfId="0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0" fontId="5" fillId="0" borderId="53" xfId="0" applyFont="1" applyBorder="1"/>
    <xf numFmtId="0" fontId="5" fillId="2" borderId="54" xfId="0" applyFont="1" applyFill="1" applyBorder="1" applyAlignment="1"/>
    <xf numFmtId="167" fontId="5" fillId="2" borderId="55" xfId="4" applyNumberFormat="1" applyFont="1" applyFill="1" applyBorder="1" applyAlignment="1"/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7" xfId="0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0" fontId="5" fillId="0" borderId="58" xfId="0" applyFont="1" applyBorder="1"/>
    <xf numFmtId="0" fontId="5" fillId="0" borderId="59" xfId="0" applyFont="1" applyBorder="1"/>
    <xf numFmtId="0" fontId="5" fillId="0" borderId="60" xfId="0" applyFont="1" applyBorder="1"/>
    <xf numFmtId="0" fontId="5" fillId="0" borderId="60" xfId="0" applyFont="1" applyBorder="1" applyAlignment="1">
      <alignment horizontal="center"/>
    </xf>
    <xf numFmtId="4" fontId="5" fillId="0" borderId="60" xfId="0" applyNumberFormat="1" applyFont="1" applyBorder="1" applyAlignment="1">
      <alignment horizontal="center"/>
    </xf>
    <xf numFmtId="0" fontId="5" fillId="0" borderId="61" xfId="0" applyFont="1" applyBorder="1"/>
    <xf numFmtId="0" fontId="5" fillId="2" borderId="62" xfId="0" applyFont="1" applyFill="1" applyBorder="1" applyAlignment="1"/>
    <xf numFmtId="0" fontId="5" fillId="0" borderId="63" xfId="0" applyFont="1" applyBorder="1"/>
    <xf numFmtId="0" fontId="5" fillId="0" borderId="62" xfId="0" applyFont="1" applyBorder="1"/>
    <xf numFmtId="0" fontId="5" fillId="0" borderId="64" xfId="0" applyFont="1" applyBorder="1"/>
    <xf numFmtId="0" fontId="5" fillId="0" borderId="65" xfId="0" applyFont="1" applyBorder="1"/>
    <xf numFmtId="0" fontId="5" fillId="0" borderId="65" xfId="0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0" fontId="5" fillId="0" borderId="66" xfId="0" applyFont="1" applyBorder="1"/>
    <xf numFmtId="9" fontId="46" fillId="4" borderId="20" xfId="0" applyNumberFormat="1" applyFont="1" applyFill="1" applyBorder="1" applyAlignment="1" applyProtection="1">
      <alignment horizontal="center" vertical="center"/>
      <protection locked="0"/>
    </xf>
    <xf numFmtId="169" fontId="32" fillId="13" borderId="44" xfId="0" applyNumberFormat="1" applyFont="1" applyFill="1" applyBorder="1" applyAlignment="1">
      <alignment horizontal="center" vertical="center"/>
    </xf>
    <xf numFmtId="169" fontId="47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0" borderId="0" xfId="9" applyFont="1"/>
    <xf numFmtId="0" fontId="37" fillId="0" borderId="0" xfId="8" applyFont="1"/>
    <xf numFmtId="167" fontId="5" fillId="0" borderId="0" xfId="4" applyNumberFormat="1" applyFont="1" applyProtection="1">
      <protection hidden="1"/>
    </xf>
    <xf numFmtId="167" fontId="6" fillId="0" borderId="0" xfId="4" applyNumberFormat="1" applyFont="1" applyProtection="1">
      <protection hidden="1"/>
    </xf>
    <xf numFmtId="10" fontId="5" fillId="2" borderId="0" xfId="4" applyNumberFormat="1" applyFont="1" applyFill="1" applyProtection="1">
      <protection hidden="1"/>
    </xf>
    <xf numFmtId="167" fontId="5" fillId="2" borderId="0" xfId="4" applyNumberFormat="1" applyFont="1" applyFill="1" applyProtection="1">
      <protection hidden="1"/>
    </xf>
    <xf numFmtId="167" fontId="5" fillId="2" borderId="0" xfId="4" applyNumberFormat="1" applyFont="1" applyFill="1" applyAlignment="1" applyProtection="1">
      <alignment horizontal="center"/>
      <protection hidden="1"/>
    </xf>
    <xf numFmtId="167" fontId="5" fillId="2" borderId="0" xfId="4" applyNumberFormat="1" applyFont="1" applyFill="1" applyAlignment="1" applyProtection="1">
      <alignment horizontal="center" vertical="center"/>
      <protection hidden="1"/>
    </xf>
    <xf numFmtId="167" fontId="9" fillId="2" borderId="0" xfId="4" applyNumberFormat="1" applyFont="1" applyFill="1" applyAlignment="1" applyProtection="1">
      <alignment horizontal="center"/>
      <protection hidden="1"/>
    </xf>
    <xf numFmtId="10" fontId="5" fillId="2" borderId="0" xfId="4" applyNumberFormat="1" applyFont="1" applyFill="1" applyAlignment="1" applyProtection="1">
      <alignment horizontal="right" vertical="center"/>
      <protection hidden="1"/>
    </xf>
    <xf numFmtId="167" fontId="5" fillId="2" borderId="0" xfId="4" applyNumberFormat="1" applyFont="1" applyFill="1" applyAlignment="1" applyProtection="1">
      <alignment horizontal="right" vertical="center"/>
      <protection hidden="1"/>
    </xf>
    <xf numFmtId="167" fontId="9" fillId="2" borderId="0" xfId="4" applyNumberFormat="1" applyFont="1" applyFill="1" applyAlignment="1" applyProtection="1">
      <alignment horizontal="right" vertical="center"/>
      <protection hidden="1"/>
    </xf>
    <xf numFmtId="37" fontId="51" fillId="2" borderId="0" xfId="4" applyNumberFormat="1" applyFont="1" applyFill="1" applyAlignment="1" applyProtection="1">
      <alignment horizontal="right" vertical="center"/>
      <protection hidden="1"/>
    </xf>
    <xf numFmtId="167" fontId="9" fillId="2" borderId="0" xfId="4" applyNumberFormat="1" applyFont="1" applyFill="1" applyAlignment="1" applyProtection="1">
      <alignment horizontal="center" vertical="center"/>
      <protection hidden="1"/>
    </xf>
    <xf numFmtId="4" fontId="52" fillId="0" borderId="0" xfId="4" applyNumberFormat="1" applyFont="1" applyAlignment="1" applyProtection="1">
      <alignment horizontal="center" vertical="center"/>
      <protection hidden="1"/>
    </xf>
    <xf numFmtId="4" fontId="53" fillId="2" borderId="0" xfId="4" applyNumberFormat="1" applyFont="1" applyFill="1" applyProtection="1">
      <protection hidden="1"/>
    </xf>
    <xf numFmtId="4" fontId="53" fillId="2" borderId="0" xfId="4" applyNumberFormat="1" applyFont="1" applyFill="1" applyAlignment="1" applyProtection="1">
      <alignment horizontal="center"/>
      <protection hidden="1"/>
    </xf>
    <xf numFmtId="4" fontId="6" fillId="0" borderId="0" xfId="4" applyNumberFormat="1" applyFont="1" applyAlignment="1" applyProtection="1">
      <alignment horizontal="center" vertical="center"/>
      <protection hidden="1"/>
    </xf>
    <xf numFmtId="0" fontId="3" fillId="0" borderId="0" xfId="0" applyFont="1"/>
    <xf numFmtId="4" fontId="6" fillId="0" borderId="2" xfId="4" applyNumberFormat="1" applyFont="1" applyBorder="1" applyAlignment="1" applyProtection="1">
      <alignment horizontal="center" vertical="center"/>
      <protection hidden="1"/>
    </xf>
    <xf numFmtId="4" fontId="6" fillId="0" borderId="0" xfId="4" applyNumberFormat="1" applyFont="1" applyBorder="1" applyAlignment="1" applyProtection="1">
      <alignment horizontal="center" vertical="center"/>
      <protection hidden="1"/>
    </xf>
    <xf numFmtId="10" fontId="6" fillId="6" borderId="2" xfId="3" applyNumberFormat="1" applyFont="1" applyFill="1" applyBorder="1" applyAlignment="1" applyProtection="1">
      <alignment horizontal="center"/>
      <protection hidden="1"/>
    </xf>
    <xf numFmtId="10" fontId="6" fillId="6" borderId="0" xfId="3" applyNumberFormat="1" applyFont="1" applyFill="1" applyBorder="1" applyAlignment="1" applyProtection="1">
      <alignment horizontal="center"/>
      <protection hidden="1"/>
    </xf>
    <xf numFmtId="164" fontId="5" fillId="2" borderId="0" xfId="2" applyFont="1" applyFill="1" applyAlignment="1" applyProtection="1">
      <alignment horizontal="center" vertical="center"/>
      <protection hidden="1"/>
    </xf>
    <xf numFmtId="164" fontId="6" fillId="2" borderId="0" xfId="2" applyFont="1" applyFill="1" applyProtection="1">
      <protection hidden="1"/>
    </xf>
    <xf numFmtId="164" fontId="6" fillId="2" borderId="0" xfId="2" applyFont="1" applyFill="1" applyAlignment="1" applyProtection="1">
      <alignment horizontal="center"/>
      <protection hidden="1"/>
    </xf>
    <xf numFmtId="4" fontId="52" fillId="2" borderId="0" xfId="4" applyNumberFormat="1" applyFont="1" applyFill="1" applyProtection="1">
      <protection hidden="1"/>
    </xf>
    <xf numFmtId="4" fontId="52" fillId="2" borderId="0" xfId="4" applyNumberFormat="1" applyFont="1" applyFill="1" applyAlignment="1" applyProtection="1">
      <alignment horizontal="center" vertical="center"/>
      <protection hidden="1"/>
    </xf>
    <xf numFmtId="3" fontId="51" fillId="0" borderId="0" xfId="0" applyNumberFormat="1" applyFont="1" applyAlignment="1" applyProtection="1">
      <alignment horizontal="center"/>
      <protection hidden="1"/>
    </xf>
    <xf numFmtId="167" fontId="6" fillId="2" borderId="0" xfId="4" applyNumberFormat="1" applyFont="1" applyFill="1" applyProtection="1">
      <protection hidden="1"/>
    </xf>
    <xf numFmtId="10" fontId="13" fillId="0" borderId="2" xfId="3" applyNumberFormat="1" applyFont="1" applyBorder="1"/>
    <xf numFmtId="164" fontId="13" fillId="0" borderId="2" xfId="2" applyFont="1" applyBorder="1"/>
    <xf numFmtId="0" fontId="55" fillId="3" borderId="0" xfId="0" applyFont="1" applyFill="1" applyBorder="1"/>
    <xf numFmtId="0" fontId="55" fillId="0" borderId="0" xfId="0" applyFont="1" applyBorder="1"/>
    <xf numFmtId="171" fontId="56" fillId="0" borderId="0" xfId="3" applyNumberFormat="1" applyFont="1" applyFill="1" applyBorder="1" applyProtection="1">
      <protection hidden="1"/>
    </xf>
    <xf numFmtId="167" fontId="5" fillId="2" borderId="0" xfId="4" applyNumberFormat="1" applyFont="1" applyFill="1" applyAlignment="1" applyProtection="1">
      <alignment horizontal="left" vertical="center"/>
      <protection hidden="1"/>
    </xf>
    <xf numFmtId="164" fontId="46" fillId="0" borderId="71" xfId="2" applyFont="1" applyFill="1" applyBorder="1" applyAlignment="1" applyProtection="1">
      <alignment vertical="center"/>
      <protection hidden="1"/>
    </xf>
    <xf numFmtId="10" fontId="5" fillId="2" borderId="0" xfId="4" applyNumberFormat="1" applyFont="1" applyFill="1" applyBorder="1" applyAlignment="1" applyProtection="1">
      <alignment horizontal="center"/>
      <protection hidden="1"/>
    </xf>
    <xf numFmtId="167" fontId="5" fillId="5" borderId="72" xfId="4" applyNumberFormat="1" applyFont="1" applyFill="1" applyBorder="1" applyProtection="1">
      <protection hidden="1"/>
    </xf>
    <xf numFmtId="167" fontId="5" fillId="5" borderId="73" xfId="4" applyNumberFormat="1" applyFont="1" applyFill="1" applyBorder="1" applyProtection="1">
      <protection hidden="1"/>
    </xf>
    <xf numFmtId="167" fontId="6" fillId="5" borderId="73" xfId="4" applyNumberFormat="1" applyFont="1" applyFill="1" applyBorder="1" applyAlignment="1" applyProtection="1">
      <alignment horizontal="center" vertical="center"/>
      <protection hidden="1"/>
    </xf>
    <xf numFmtId="167" fontId="6" fillId="5" borderId="74" xfId="4" applyNumberFormat="1" applyFont="1" applyFill="1" applyBorder="1" applyAlignment="1" applyProtection="1">
      <alignment horizontal="center" vertical="center"/>
      <protection hidden="1"/>
    </xf>
    <xf numFmtId="167" fontId="6" fillId="3" borderId="75" xfId="4" applyNumberFormat="1" applyFont="1" applyFill="1" applyBorder="1" applyAlignment="1" applyProtection="1">
      <alignment horizontal="center" vertical="center"/>
      <protection hidden="1"/>
    </xf>
    <xf numFmtId="167" fontId="6" fillId="3" borderId="71" xfId="4" applyNumberFormat="1" applyFont="1" applyFill="1" applyBorder="1" applyAlignment="1" applyProtection="1">
      <alignment horizontal="center" vertical="center"/>
      <protection hidden="1"/>
    </xf>
    <xf numFmtId="167" fontId="6" fillId="3" borderId="76" xfId="4" applyNumberFormat="1" applyFont="1" applyFill="1" applyBorder="1" applyAlignment="1" applyProtection="1">
      <alignment horizontal="center" vertical="center"/>
      <protection hidden="1"/>
    </xf>
    <xf numFmtId="167" fontId="7" fillId="2" borderId="75" xfId="4" applyNumberFormat="1" applyFont="1" applyFill="1" applyBorder="1" applyAlignment="1" applyProtection="1">
      <alignment vertical="center"/>
      <protection hidden="1"/>
    </xf>
    <xf numFmtId="167" fontId="7" fillId="2" borderId="71" xfId="4" applyNumberFormat="1" applyFont="1" applyFill="1" applyBorder="1" applyAlignment="1" applyProtection="1">
      <alignment vertical="center"/>
      <protection hidden="1"/>
    </xf>
    <xf numFmtId="164" fontId="7" fillId="2" borderId="71" xfId="2" applyFont="1" applyFill="1" applyBorder="1" applyAlignment="1" applyProtection="1">
      <alignment horizontal="right" vertical="center"/>
      <protection hidden="1"/>
    </xf>
    <xf numFmtId="164" fontId="57" fillId="12" borderId="71" xfId="2" applyFont="1" applyFill="1" applyBorder="1" applyAlignment="1" applyProtection="1">
      <alignment horizontal="center" vertical="center"/>
      <protection hidden="1"/>
    </xf>
    <xf numFmtId="164" fontId="57" fillId="12" borderId="76" xfId="2" applyFont="1" applyFill="1" applyBorder="1" applyAlignment="1" applyProtection="1">
      <alignment horizontal="center" vertical="center"/>
      <protection hidden="1"/>
    </xf>
    <xf numFmtId="9" fontId="7" fillId="2" borderId="71" xfId="3" applyFont="1" applyFill="1" applyBorder="1" applyAlignment="1" applyProtection="1">
      <alignment vertical="center"/>
      <protection hidden="1"/>
    </xf>
    <xf numFmtId="167" fontId="6" fillId="16" borderId="75" xfId="4" applyNumberFormat="1" applyFont="1" applyFill="1" applyBorder="1" applyAlignment="1" applyProtection="1">
      <alignment horizontal="left" vertical="center"/>
      <protection hidden="1"/>
    </xf>
    <xf numFmtId="167" fontId="6" fillId="16" borderId="71" xfId="4" applyNumberFormat="1" applyFont="1" applyFill="1" applyBorder="1" applyAlignment="1" applyProtection="1">
      <alignment horizontal="left" vertical="center"/>
      <protection hidden="1"/>
    </xf>
    <xf numFmtId="164" fontId="6" fillId="16" borderId="71" xfId="2" applyFont="1" applyFill="1" applyBorder="1" applyAlignment="1" applyProtection="1">
      <alignment vertical="center"/>
      <protection hidden="1"/>
    </xf>
    <xf numFmtId="164" fontId="57" fillId="21" borderId="71" xfId="2" applyFont="1" applyFill="1" applyBorder="1" applyAlignment="1" applyProtection="1">
      <alignment horizontal="center" vertical="center"/>
      <protection hidden="1"/>
    </xf>
    <xf numFmtId="164" fontId="57" fillId="21" borderId="76" xfId="2" applyFont="1" applyFill="1" applyBorder="1" applyAlignment="1" applyProtection="1">
      <alignment horizontal="center" vertical="center"/>
      <protection hidden="1"/>
    </xf>
    <xf numFmtId="167" fontId="54" fillId="2" borderId="75" xfId="4" applyNumberFormat="1" applyFont="1" applyFill="1" applyBorder="1" applyAlignment="1" applyProtection="1">
      <alignment horizontal="left" vertical="center"/>
      <protection hidden="1"/>
    </xf>
    <xf numFmtId="167" fontId="54" fillId="2" borderId="71" xfId="4" applyNumberFormat="1" applyFont="1" applyFill="1" applyBorder="1" applyAlignment="1" applyProtection="1">
      <alignment horizontal="left" vertical="center"/>
      <protection hidden="1"/>
    </xf>
    <xf numFmtId="164" fontId="54" fillId="0" borderId="71" xfId="2" applyFont="1" applyBorder="1" applyAlignment="1" applyProtection="1">
      <alignment vertical="center"/>
      <protection hidden="1"/>
    </xf>
    <xf numFmtId="0" fontId="44" fillId="2" borderId="71" xfId="0" applyFont="1" applyFill="1" applyBorder="1" applyAlignment="1" applyProtection="1">
      <alignment vertical="center"/>
      <protection hidden="1"/>
    </xf>
    <xf numFmtId="10" fontId="10" fillId="0" borderId="71" xfId="4" applyNumberFormat="1" applyFont="1" applyBorder="1" applyAlignment="1" applyProtection="1">
      <alignment horizontal="center" vertical="center"/>
      <protection hidden="1"/>
    </xf>
    <xf numFmtId="167" fontId="5" fillId="17" borderId="75" xfId="4" applyNumberFormat="1" applyFont="1" applyFill="1" applyBorder="1" applyAlignment="1" applyProtection="1">
      <alignment horizontal="left" vertical="center"/>
      <protection hidden="1"/>
    </xf>
    <xf numFmtId="167" fontId="5" fillId="17" borderId="71" xfId="4" applyNumberFormat="1" applyFont="1" applyFill="1" applyBorder="1" applyAlignment="1" applyProtection="1">
      <alignment horizontal="left" vertical="center"/>
      <protection hidden="1"/>
    </xf>
    <xf numFmtId="44" fontId="5" fillId="17" borderId="71" xfId="2" applyNumberFormat="1" applyFont="1" applyFill="1" applyBorder="1" applyAlignment="1" applyProtection="1">
      <alignment horizontal="right" vertical="center"/>
      <protection hidden="1"/>
    </xf>
    <xf numFmtId="164" fontId="57" fillId="22" borderId="71" xfId="2" applyFont="1" applyFill="1" applyBorder="1" applyAlignment="1" applyProtection="1">
      <alignment horizontal="center" vertical="center"/>
      <protection hidden="1"/>
    </xf>
    <xf numFmtId="164" fontId="57" fillId="22" borderId="76" xfId="2" applyFont="1" applyFill="1" applyBorder="1" applyAlignment="1" applyProtection="1">
      <alignment horizontal="center" vertical="center"/>
      <protection hidden="1"/>
    </xf>
    <xf numFmtId="164" fontId="5" fillId="17" borderId="71" xfId="2" applyFont="1" applyFill="1" applyBorder="1" applyAlignment="1" applyProtection="1">
      <alignment horizontal="right" vertical="center"/>
      <protection hidden="1"/>
    </xf>
    <xf numFmtId="167" fontId="6" fillId="18" borderId="75" xfId="4" applyNumberFormat="1" applyFont="1" applyFill="1" applyBorder="1" applyAlignment="1" applyProtection="1">
      <alignment horizontal="left" vertical="center"/>
      <protection hidden="1"/>
    </xf>
    <xf numFmtId="167" fontId="6" fillId="18" borderId="71" xfId="4" applyNumberFormat="1" applyFont="1" applyFill="1" applyBorder="1" applyAlignment="1" applyProtection="1">
      <alignment horizontal="left" vertical="center"/>
      <protection hidden="1"/>
    </xf>
    <xf numFmtId="164" fontId="6" fillId="18" borderId="71" xfId="2" applyFont="1" applyFill="1" applyBorder="1" applyAlignment="1" applyProtection="1">
      <alignment horizontal="right" vertical="center"/>
      <protection hidden="1"/>
    </xf>
    <xf numFmtId="167" fontId="46" fillId="2" borderId="75" xfId="4" applyNumberFormat="1" applyFont="1" applyFill="1" applyBorder="1" applyProtection="1">
      <protection hidden="1"/>
    </xf>
    <xf numFmtId="167" fontId="47" fillId="2" borderId="71" xfId="4" applyNumberFormat="1" applyFont="1" applyFill="1" applyBorder="1" applyProtection="1">
      <protection hidden="1"/>
    </xf>
    <xf numFmtId="167" fontId="6" fillId="19" borderId="75" xfId="4" applyNumberFormat="1" applyFont="1" applyFill="1" applyBorder="1" applyAlignment="1" applyProtection="1">
      <alignment horizontal="left" vertical="center"/>
      <protection hidden="1"/>
    </xf>
    <xf numFmtId="167" fontId="6" fillId="19" borderId="71" xfId="4" applyNumberFormat="1" applyFont="1" applyFill="1" applyBorder="1" applyAlignment="1" applyProtection="1">
      <alignment horizontal="left" vertical="center"/>
      <protection hidden="1"/>
    </xf>
    <xf numFmtId="164" fontId="6" fillId="19" borderId="71" xfId="2" applyFont="1" applyFill="1" applyBorder="1" applyAlignment="1" applyProtection="1">
      <alignment horizontal="left" vertical="center"/>
      <protection hidden="1"/>
    </xf>
    <xf numFmtId="164" fontId="57" fillId="20" borderId="71" xfId="2" applyFont="1" applyFill="1" applyBorder="1" applyAlignment="1" applyProtection="1">
      <alignment horizontal="center" vertical="center"/>
      <protection hidden="1"/>
    </xf>
    <xf numFmtId="164" fontId="57" fillId="20" borderId="76" xfId="2" applyFont="1" applyFill="1" applyBorder="1" applyAlignment="1" applyProtection="1">
      <alignment horizontal="center" vertical="center"/>
      <protection hidden="1"/>
    </xf>
    <xf numFmtId="167" fontId="6" fillId="2" borderId="71" xfId="4" applyNumberFormat="1" applyFont="1" applyFill="1" applyBorder="1" applyProtection="1">
      <protection hidden="1"/>
    </xf>
    <xf numFmtId="164" fontId="46" fillId="2" borderId="71" xfId="2" applyFont="1" applyFill="1" applyBorder="1" applyProtection="1">
      <protection hidden="1"/>
    </xf>
    <xf numFmtId="167" fontId="5" fillId="2" borderId="75" xfId="4" applyNumberFormat="1" applyFont="1" applyFill="1" applyBorder="1" applyProtection="1">
      <protection hidden="1"/>
    </xf>
    <xf numFmtId="167" fontId="6" fillId="3" borderId="75" xfId="4" applyNumberFormat="1" applyFont="1" applyFill="1" applyBorder="1" applyAlignment="1" applyProtection="1">
      <alignment horizontal="left" vertical="center"/>
      <protection hidden="1"/>
    </xf>
    <xf numFmtId="167" fontId="6" fillId="3" borderId="71" xfId="4" applyNumberFormat="1" applyFont="1" applyFill="1" applyBorder="1" applyAlignment="1" applyProtection="1">
      <alignment horizontal="left" vertical="center"/>
      <protection hidden="1"/>
    </xf>
    <xf numFmtId="166" fontId="50" fillId="3" borderId="71" xfId="2" applyNumberFormat="1" applyFont="1" applyFill="1" applyBorder="1" applyAlignment="1" applyProtection="1">
      <alignment horizontal="right" vertical="center"/>
      <protection hidden="1"/>
    </xf>
    <xf numFmtId="164" fontId="50" fillId="3" borderId="71" xfId="2" applyFont="1" applyFill="1" applyBorder="1" applyAlignment="1" applyProtection="1">
      <alignment horizontal="right" vertical="center"/>
      <protection hidden="1"/>
    </xf>
    <xf numFmtId="164" fontId="6" fillId="3" borderId="76" xfId="2" applyFont="1" applyFill="1" applyBorder="1" applyAlignment="1" applyProtection="1">
      <alignment horizontal="center" vertical="center"/>
      <protection hidden="1"/>
    </xf>
    <xf numFmtId="167" fontId="6" fillId="7" borderId="75" xfId="4" applyNumberFormat="1" applyFont="1" applyFill="1" applyBorder="1" applyAlignment="1" applyProtection="1">
      <alignment horizontal="left" vertical="center"/>
      <protection hidden="1"/>
    </xf>
    <xf numFmtId="167" fontId="6" fillId="7" borderId="71" xfId="4" applyNumberFormat="1" applyFont="1" applyFill="1" applyBorder="1" applyAlignment="1" applyProtection="1">
      <alignment horizontal="left" vertical="center"/>
      <protection hidden="1"/>
    </xf>
    <xf numFmtId="9" fontId="50" fillId="7" borderId="71" xfId="3" applyFont="1" applyFill="1" applyBorder="1" applyAlignment="1" applyProtection="1">
      <alignment horizontal="center" vertical="center"/>
      <protection hidden="1"/>
    </xf>
    <xf numFmtId="9" fontId="6" fillId="7" borderId="76" xfId="3" applyFont="1" applyFill="1" applyBorder="1" applyAlignment="1" applyProtection="1">
      <alignment horizontal="center" vertical="center"/>
      <protection hidden="1"/>
    </xf>
    <xf numFmtId="167" fontId="6" fillId="8" borderId="75" xfId="4" applyNumberFormat="1" applyFont="1" applyFill="1" applyBorder="1" applyAlignment="1" applyProtection="1">
      <alignment horizontal="left" vertical="center"/>
      <protection hidden="1"/>
    </xf>
    <xf numFmtId="167" fontId="6" fillId="8" borderId="71" xfId="4" applyNumberFormat="1" applyFont="1" applyFill="1" applyBorder="1" applyAlignment="1" applyProtection="1">
      <alignment horizontal="left" vertical="center"/>
      <protection hidden="1"/>
    </xf>
    <xf numFmtId="9" fontId="50" fillId="8" borderId="71" xfId="3" applyFont="1" applyFill="1" applyBorder="1" applyAlignment="1" applyProtection="1">
      <alignment horizontal="center" vertical="center"/>
      <protection hidden="1"/>
    </xf>
    <xf numFmtId="9" fontId="6" fillId="8" borderId="76" xfId="3" applyFont="1" applyFill="1" applyBorder="1" applyAlignment="1" applyProtection="1">
      <alignment horizontal="center" vertical="center"/>
      <protection hidden="1"/>
    </xf>
    <xf numFmtId="167" fontId="6" fillId="3" borderId="77" xfId="4" applyNumberFormat="1" applyFont="1" applyFill="1" applyBorder="1" applyAlignment="1" applyProtection="1">
      <alignment horizontal="left" vertical="center"/>
      <protection hidden="1"/>
    </xf>
    <xf numFmtId="167" fontId="6" fillId="3" borderId="78" xfId="4" applyNumberFormat="1" applyFont="1" applyFill="1" applyBorder="1" applyAlignment="1" applyProtection="1">
      <alignment horizontal="left" vertical="center"/>
      <protection hidden="1"/>
    </xf>
    <xf numFmtId="164" fontId="50" fillId="3" borderId="78" xfId="2" applyFont="1" applyFill="1" applyBorder="1" applyAlignment="1" applyProtection="1">
      <alignment horizontal="right" vertical="center"/>
      <protection hidden="1"/>
    </xf>
    <xf numFmtId="164" fontId="6" fillId="3" borderId="79" xfId="2" applyFont="1" applyFill="1" applyBorder="1" applyAlignment="1" applyProtection="1">
      <alignment horizontal="center" vertical="center"/>
      <protection hidden="1"/>
    </xf>
    <xf numFmtId="0" fontId="25" fillId="0" borderId="0" xfId="5" applyFont="1" applyBorder="1" applyAlignment="1">
      <alignment horizontal="center"/>
    </xf>
    <xf numFmtId="0" fontId="2" fillId="0" borderId="83" xfId="5" applyBorder="1"/>
    <xf numFmtId="0" fontId="2" fillId="0" borderId="85" xfId="5" applyBorder="1"/>
    <xf numFmtId="0" fontId="2" fillId="0" borderId="86" xfId="5" applyBorder="1"/>
    <xf numFmtId="0" fontId="2" fillId="0" borderId="0" xfId="5" applyBorder="1"/>
    <xf numFmtId="0" fontId="22" fillId="0" borderId="0" xfId="5" applyFont="1" applyBorder="1" applyAlignment="1">
      <alignment vertical="center"/>
    </xf>
    <xf numFmtId="0" fontId="2" fillId="0" borderId="87" xfId="5" applyBorder="1"/>
    <xf numFmtId="0" fontId="20" fillId="0" borderId="0" xfId="5" applyFont="1" applyBorder="1"/>
    <xf numFmtId="0" fontId="25" fillId="0" borderId="0" xfId="5" applyFont="1" applyBorder="1"/>
    <xf numFmtId="0" fontId="29" fillId="0" borderId="0" xfId="5" applyFont="1" applyBorder="1" applyAlignment="1">
      <alignment vertical="center"/>
    </xf>
    <xf numFmtId="10" fontId="29" fillId="0" borderId="0" xfId="7" applyNumberFormat="1" applyFont="1" applyBorder="1" applyAlignment="1">
      <alignment vertical="center"/>
    </xf>
    <xf numFmtId="0" fontId="26" fillId="0" borderId="0" xfId="5" applyFont="1" applyBorder="1" applyAlignment="1">
      <alignment horizontal="left" vertical="center"/>
    </xf>
    <xf numFmtId="0" fontId="27" fillId="0" borderId="0" xfId="5" applyFont="1" applyBorder="1"/>
    <xf numFmtId="166" fontId="28" fillId="0" borderId="0" xfId="6" applyNumberFormat="1" applyFont="1" applyBorder="1"/>
    <xf numFmtId="0" fontId="2" fillId="0" borderId="0" xfId="5" applyBorder="1" applyAlignment="1">
      <alignment horizontal="center"/>
    </xf>
    <xf numFmtId="0" fontId="20" fillId="3" borderId="0" xfId="5" applyFont="1" applyFill="1" applyBorder="1"/>
    <xf numFmtId="0" fontId="2" fillId="3" borderId="0" xfId="5" applyFill="1" applyBorder="1"/>
    <xf numFmtId="0" fontId="31" fillId="0" borderId="0" xfId="5" applyFont="1" applyBorder="1"/>
    <xf numFmtId="170" fontId="24" fillId="0" borderId="0" xfId="6" applyNumberFormat="1" applyFont="1" applyBorder="1"/>
    <xf numFmtId="0" fontId="24" fillId="10" borderId="0" xfId="5" applyFont="1" applyFill="1" applyBorder="1"/>
    <xf numFmtId="0" fontId="2" fillId="10" borderId="0" xfId="5" applyFill="1" applyBorder="1"/>
    <xf numFmtId="0" fontId="28" fillId="0" borderId="0" xfId="5" applyFont="1" applyBorder="1"/>
    <xf numFmtId="44" fontId="31" fillId="0" borderId="0" xfId="6" applyFont="1" applyBorder="1"/>
    <xf numFmtId="0" fontId="24" fillId="0" borderId="0" xfId="5" applyFont="1" applyBorder="1"/>
    <xf numFmtId="170" fontId="24" fillId="0" borderId="0" xfId="5" applyNumberFormat="1" applyFont="1" applyBorder="1"/>
    <xf numFmtId="0" fontId="23" fillId="0" borderId="0" xfId="5" applyFont="1" applyBorder="1"/>
    <xf numFmtId="164" fontId="23" fillId="0" borderId="0" xfId="2" applyFont="1" applyBorder="1"/>
    <xf numFmtId="0" fontId="2" fillId="0" borderId="88" xfId="5" applyBorder="1"/>
    <xf numFmtId="0" fontId="2" fillId="0" borderId="89" xfId="5" applyBorder="1"/>
    <xf numFmtId="0" fontId="2" fillId="0" borderId="90" xfId="5" applyBorder="1"/>
    <xf numFmtId="0" fontId="11" fillId="0" borderId="59" xfId="9" applyFont="1" applyBorder="1"/>
    <xf numFmtId="0" fontId="11" fillId="0" borderId="60" xfId="9" applyFont="1" applyBorder="1"/>
    <xf numFmtId="0" fontId="11" fillId="0" borderId="61" xfId="9" applyFont="1" applyBorder="1"/>
    <xf numFmtId="0" fontId="11" fillId="0" borderId="62" xfId="9" applyFont="1" applyBorder="1"/>
    <xf numFmtId="0" fontId="11" fillId="0" borderId="0" xfId="9" applyFont="1" applyBorder="1"/>
    <xf numFmtId="0" fontId="11" fillId="0" borderId="63" xfId="9" applyFont="1" applyBorder="1"/>
    <xf numFmtId="0" fontId="11" fillId="0" borderId="64" xfId="9" applyFont="1" applyBorder="1"/>
    <xf numFmtId="0" fontId="11" fillId="0" borderId="65" xfId="9" applyFont="1" applyBorder="1"/>
    <xf numFmtId="0" fontId="11" fillId="0" borderId="66" xfId="9" applyFont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167" fontId="58" fillId="23" borderId="75" xfId="4" applyNumberFormat="1" applyFont="1" applyFill="1" applyBorder="1" applyAlignment="1" applyProtection="1">
      <alignment horizontal="center" vertical="center"/>
      <protection hidden="1"/>
    </xf>
    <xf numFmtId="167" fontId="58" fillId="23" borderId="71" xfId="4" applyNumberFormat="1" applyFont="1" applyFill="1" applyBorder="1" applyAlignment="1" applyProtection="1">
      <alignment horizontal="center" vertical="center"/>
      <protection hidden="1"/>
    </xf>
    <xf numFmtId="164" fontId="58" fillId="23" borderId="71" xfId="2" applyFont="1" applyFill="1" applyBorder="1" applyAlignment="1" applyProtection="1">
      <alignment horizontal="center" vertical="center"/>
      <protection hidden="1"/>
    </xf>
    <xf numFmtId="9" fontId="58" fillId="23" borderId="71" xfId="3" applyFont="1" applyFill="1" applyBorder="1" applyAlignment="1" applyProtection="1">
      <alignment horizontal="center" vertical="center"/>
      <protection hidden="1"/>
    </xf>
    <xf numFmtId="164" fontId="57" fillId="24" borderId="71" xfId="2" applyFont="1" applyFill="1" applyBorder="1" applyAlignment="1" applyProtection="1">
      <alignment horizontal="center" vertical="center"/>
      <protection hidden="1"/>
    </xf>
    <xf numFmtId="164" fontId="57" fillId="24" borderId="76" xfId="2" applyFont="1" applyFill="1" applyBorder="1" applyAlignment="1" applyProtection="1">
      <alignment horizontal="center" vertical="center"/>
      <protection hidden="1"/>
    </xf>
    <xf numFmtId="9" fontId="57" fillId="24" borderId="71" xfId="3" applyFont="1" applyFill="1" applyBorder="1" applyAlignment="1" applyProtection="1">
      <alignment horizontal="center" vertical="center"/>
      <protection hidden="1"/>
    </xf>
    <xf numFmtId="9" fontId="57" fillId="24" borderId="76" xfId="3" applyFont="1" applyFill="1" applyBorder="1" applyAlignment="1" applyProtection="1">
      <alignment horizontal="center" vertical="center"/>
      <protection hidden="1"/>
    </xf>
    <xf numFmtId="0" fontId="0" fillId="3" borderId="0" xfId="0" applyFill="1" applyBorder="1"/>
    <xf numFmtId="0" fontId="0" fillId="0" borderId="59" xfId="0" applyBorder="1"/>
    <xf numFmtId="0" fontId="12" fillId="9" borderId="60" xfId="0" applyFont="1" applyFill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2" fillId="9" borderId="0" xfId="0" applyFont="1" applyFill="1" applyBorder="1"/>
    <xf numFmtId="0" fontId="12" fillId="12" borderId="0" xfId="0" applyFont="1" applyFill="1" applyBorder="1"/>
    <xf numFmtId="0" fontId="0" fillId="12" borderId="0" xfId="0" applyFill="1" applyBorder="1"/>
    <xf numFmtId="0" fontId="14" fillId="12" borderId="0" xfId="0" applyFont="1" applyFill="1" applyBorder="1" applyAlignment="1">
      <alignment vertical="center"/>
    </xf>
    <xf numFmtId="0" fontId="11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9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64" fontId="17" fillId="3" borderId="0" xfId="2" applyFont="1" applyFill="1" applyBorder="1"/>
    <xf numFmtId="0" fontId="12" fillId="3" borderId="0" xfId="0" applyFont="1" applyFill="1" applyBorder="1" applyAlignment="1">
      <alignment horizontal="right"/>
    </xf>
    <xf numFmtId="0" fontId="12" fillId="12" borderId="0" xfId="0" applyFont="1" applyFill="1" applyBorder="1" applyAlignment="1">
      <alignment horizontal="right"/>
    </xf>
    <xf numFmtId="0" fontId="12" fillId="12" borderId="0" xfId="0" applyFont="1" applyFill="1" applyBorder="1" applyAlignment="1">
      <alignment horizontal="center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4" fontId="5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171" fontId="5" fillId="3" borderId="0" xfId="3" applyNumberFormat="1" applyFont="1" applyFill="1" applyBorder="1" applyProtection="1"/>
    <xf numFmtId="167" fontId="5" fillId="0" borderId="0" xfId="4" applyNumberFormat="1" applyFont="1" applyBorder="1" applyAlignment="1" applyProtection="1">
      <alignment horizontal="center"/>
    </xf>
    <xf numFmtId="167" fontId="7" fillId="2" borderId="0" xfId="4" applyNumberFormat="1" applyFont="1" applyFill="1" applyProtection="1"/>
    <xf numFmtId="171" fontId="5" fillId="2" borderId="0" xfId="3" applyNumberFormat="1" applyFont="1" applyFill="1" applyProtection="1"/>
    <xf numFmtId="167" fontId="5" fillId="2" borderId="0" xfId="4" applyNumberFormat="1" applyFont="1" applyFill="1" applyProtection="1"/>
    <xf numFmtId="167" fontId="7" fillId="2" borderId="0" xfId="4" applyNumberFormat="1" applyFont="1" applyFill="1" applyAlignment="1" applyProtection="1">
      <alignment horizontal="center"/>
    </xf>
    <xf numFmtId="167" fontId="44" fillId="3" borderId="86" xfId="4" applyNumberFormat="1" applyFont="1" applyFill="1" applyBorder="1" applyAlignment="1" applyProtection="1">
      <alignment horizontal="center" vertical="center"/>
    </xf>
    <xf numFmtId="167" fontId="44" fillId="3" borderId="0" xfId="4" applyNumberFormat="1" applyFont="1" applyFill="1" applyBorder="1" applyAlignment="1" applyProtection="1">
      <alignment horizontal="center" vertical="center"/>
    </xf>
    <xf numFmtId="167" fontId="44" fillId="3" borderId="87" xfId="4" applyNumberFormat="1" applyFont="1" applyFill="1" applyBorder="1" applyAlignment="1" applyProtection="1">
      <alignment horizontal="center" vertical="center"/>
    </xf>
    <xf numFmtId="167" fontId="7" fillId="2" borderId="0" xfId="4" applyNumberFormat="1" applyFont="1" applyFill="1" applyAlignment="1" applyProtection="1">
      <alignment horizontal="center" vertical="center"/>
    </xf>
    <xf numFmtId="167" fontId="7" fillId="2" borderId="95" xfId="4" applyNumberFormat="1" applyFont="1" applyFill="1" applyBorder="1" applyAlignment="1" applyProtection="1">
      <alignment vertical="center"/>
    </xf>
    <xf numFmtId="167" fontId="7" fillId="2" borderId="96" xfId="4" applyNumberFormat="1" applyFont="1" applyFill="1" applyBorder="1" applyAlignment="1" applyProtection="1">
      <alignment vertical="center"/>
    </xf>
    <xf numFmtId="164" fontId="7" fillId="2" borderId="97" xfId="2" applyFont="1" applyFill="1" applyBorder="1" applyAlignment="1" applyProtection="1">
      <alignment horizontal="right" vertical="center"/>
    </xf>
    <xf numFmtId="167" fontId="7" fillId="2" borderId="98" xfId="4" applyNumberFormat="1" applyFont="1" applyFill="1" applyBorder="1" applyAlignment="1" applyProtection="1">
      <alignment vertical="center"/>
    </xf>
    <xf numFmtId="9" fontId="7" fillId="2" borderId="99" xfId="3" applyFont="1" applyFill="1" applyBorder="1" applyAlignment="1" applyProtection="1">
      <alignment vertical="center"/>
    </xf>
    <xf numFmtId="164" fontId="7" fillId="2" borderId="99" xfId="2" applyFont="1" applyFill="1" applyBorder="1" applyAlignment="1" applyProtection="1">
      <alignment horizontal="right" vertical="center"/>
    </xf>
    <xf numFmtId="167" fontId="7" fillId="2" borderId="101" xfId="4" applyNumberFormat="1" applyFont="1" applyFill="1" applyBorder="1" applyAlignment="1" applyProtection="1">
      <alignment vertical="center"/>
    </xf>
    <xf numFmtId="9" fontId="7" fillId="2" borderId="102" xfId="3" applyFont="1" applyFill="1" applyBorder="1" applyAlignment="1" applyProtection="1">
      <alignment vertical="center"/>
    </xf>
    <xf numFmtId="164" fontId="7" fillId="2" borderId="102" xfId="2" applyFont="1" applyFill="1" applyBorder="1" applyAlignment="1" applyProtection="1">
      <alignment horizontal="right" vertical="center"/>
    </xf>
    <xf numFmtId="167" fontId="44" fillId="16" borderId="104" xfId="4" applyNumberFormat="1" applyFont="1" applyFill="1" applyBorder="1" applyAlignment="1" applyProtection="1">
      <alignment horizontal="left" vertical="center"/>
    </xf>
    <xf numFmtId="167" fontId="44" fillId="16" borderId="105" xfId="4" applyNumberFormat="1" applyFont="1" applyFill="1" applyBorder="1" applyAlignment="1" applyProtection="1">
      <alignment horizontal="left" vertical="center"/>
    </xf>
    <xf numFmtId="164" fontId="44" fillId="16" borderId="105" xfId="2" applyFont="1" applyFill="1" applyBorder="1" applyAlignment="1" applyProtection="1">
      <alignment vertical="center"/>
    </xf>
    <xf numFmtId="164" fontId="62" fillId="4" borderId="110" xfId="2" applyFont="1" applyFill="1" applyBorder="1" applyAlignment="1" applyProtection="1">
      <alignment horizontal="center" vertical="center"/>
    </xf>
    <xf numFmtId="171" fontId="65" fillId="4" borderId="111" xfId="3" applyNumberFormat="1" applyFont="1" applyFill="1" applyBorder="1" applyAlignment="1" applyProtection="1">
      <alignment horizontal="center" vertical="center"/>
    </xf>
    <xf numFmtId="167" fontId="61" fillId="2" borderId="0" xfId="4" applyNumberFormat="1" applyFont="1" applyFill="1" applyAlignment="1" applyProtection="1">
      <alignment horizontal="center"/>
    </xf>
    <xf numFmtId="167" fontId="54" fillId="2" borderId="103" xfId="4" applyNumberFormat="1" applyFont="1" applyFill="1" applyBorder="1" applyAlignment="1" applyProtection="1">
      <alignment horizontal="left" vertical="center"/>
    </xf>
    <xf numFmtId="167" fontId="54" fillId="2" borderId="97" xfId="4" applyNumberFormat="1" applyFont="1" applyFill="1" applyBorder="1" applyAlignment="1" applyProtection="1">
      <alignment horizontal="left" vertical="center"/>
    </xf>
    <xf numFmtId="164" fontId="54" fillId="0" borderId="97" xfId="2" applyFont="1" applyBorder="1" applyAlignment="1" applyProtection="1">
      <alignment vertical="center"/>
    </xf>
    <xf numFmtId="167" fontId="54" fillId="2" borderId="98" xfId="4" applyNumberFormat="1" applyFont="1" applyFill="1" applyBorder="1" applyAlignment="1" applyProtection="1">
      <alignment horizontal="left" vertical="center"/>
    </xf>
    <xf numFmtId="0" fontId="44" fillId="2" borderId="99" xfId="0" applyFont="1" applyFill="1" applyBorder="1" applyAlignment="1" applyProtection="1">
      <alignment vertical="center"/>
    </xf>
    <xf numFmtId="10" fontId="10" fillId="0" borderId="99" xfId="4" applyNumberFormat="1" applyFont="1" applyBorder="1" applyAlignment="1" applyProtection="1">
      <alignment horizontal="center" vertical="center"/>
    </xf>
    <xf numFmtId="171" fontId="62" fillId="4" borderId="111" xfId="3" applyNumberFormat="1" applyFont="1" applyFill="1" applyBorder="1" applyAlignment="1" applyProtection="1">
      <alignment horizontal="center" vertical="center"/>
    </xf>
    <xf numFmtId="10" fontId="7" fillId="2" borderId="0" xfId="4" applyNumberFormat="1" applyFont="1" applyFill="1" applyAlignment="1" applyProtection="1">
      <alignment horizontal="right" vertical="center"/>
    </xf>
    <xf numFmtId="167" fontId="7" fillId="17" borderId="98" xfId="4" applyNumberFormat="1" applyFont="1" applyFill="1" applyBorder="1" applyAlignment="1" applyProtection="1">
      <alignment horizontal="left" vertical="center"/>
    </xf>
    <xf numFmtId="167" fontId="7" fillId="17" borderId="99" xfId="4" applyNumberFormat="1" applyFont="1" applyFill="1" applyBorder="1" applyAlignment="1" applyProtection="1">
      <alignment horizontal="left" vertical="center"/>
    </xf>
    <xf numFmtId="44" fontId="7" fillId="17" borderId="99" xfId="2" applyNumberFormat="1" applyFont="1" applyFill="1" applyBorder="1" applyAlignment="1" applyProtection="1">
      <alignment horizontal="right" vertical="center"/>
    </xf>
    <xf numFmtId="173" fontId="7" fillId="2" borderId="0" xfId="4" applyNumberFormat="1" applyFont="1" applyFill="1" applyProtection="1"/>
    <xf numFmtId="164" fontId="7" fillId="17" borderId="99" xfId="2" applyFont="1" applyFill="1" applyBorder="1" applyAlignment="1" applyProtection="1">
      <alignment horizontal="right" vertical="center"/>
    </xf>
    <xf numFmtId="167" fontId="7" fillId="17" borderId="101" xfId="4" applyNumberFormat="1" applyFont="1" applyFill="1" applyBorder="1" applyAlignment="1" applyProtection="1">
      <alignment horizontal="left" vertical="center"/>
    </xf>
    <xf numFmtId="167" fontId="7" fillId="17" borderId="102" xfId="4" applyNumberFormat="1" applyFont="1" applyFill="1" applyBorder="1" applyAlignment="1" applyProtection="1">
      <alignment horizontal="left" vertical="center"/>
    </xf>
    <xf numFmtId="164" fontId="7" fillId="17" borderId="102" xfId="2" applyFont="1" applyFill="1" applyBorder="1" applyAlignment="1" applyProtection="1">
      <alignment horizontal="right" vertical="center"/>
    </xf>
    <xf numFmtId="167" fontId="44" fillId="18" borderId="104" xfId="4" applyNumberFormat="1" applyFont="1" applyFill="1" applyBorder="1" applyAlignment="1" applyProtection="1">
      <alignment horizontal="left" vertical="center"/>
    </xf>
    <xf numFmtId="167" fontId="44" fillId="18" borderId="105" xfId="4" applyNumberFormat="1" applyFont="1" applyFill="1" applyBorder="1" applyAlignment="1" applyProtection="1">
      <alignment horizontal="left" vertical="center"/>
    </xf>
    <xf numFmtId="164" fontId="44" fillId="18" borderId="105" xfId="2" applyFont="1" applyFill="1" applyBorder="1" applyAlignment="1" applyProtection="1">
      <alignment horizontal="right" vertical="center"/>
    </xf>
    <xf numFmtId="167" fontId="7" fillId="2" borderId="0" xfId="4" applyNumberFormat="1" applyFont="1" applyFill="1" applyAlignment="1" applyProtection="1">
      <alignment horizontal="right" vertical="center"/>
    </xf>
    <xf numFmtId="167" fontId="7" fillId="2" borderId="103" xfId="4" applyNumberFormat="1" applyFont="1" applyFill="1" applyBorder="1" applyProtection="1"/>
    <xf numFmtId="167" fontId="44" fillId="2" borderId="97" xfId="4" applyNumberFormat="1" applyFont="1" applyFill="1" applyBorder="1" applyProtection="1"/>
    <xf numFmtId="164" fontId="7" fillId="0" borderId="97" xfId="2" applyFont="1" applyFill="1" applyBorder="1" applyAlignment="1" applyProtection="1">
      <alignment vertical="center"/>
    </xf>
    <xf numFmtId="167" fontId="7" fillId="2" borderId="98" xfId="4" applyNumberFormat="1" applyFont="1" applyFill="1" applyBorder="1" applyProtection="1"/>
    <xf numFmtId="167" fontId="44" fillId="2" borderId="99" xfId="4" applyNumberFormat="1" applyFont="1" applyFill="1" applyBorder="1" applyProtection="1"/>
    <xf numFmtId="164" fontId="7" fillId="0" borderId="99" xfId="2" applyFont="1" applyFill="1" applyBorder="1" applyAlignment="1" applyProtection="1">
      <alignment vertical="center"/>
    </xf>
    <xf numFmtId="167" fontId="44" fillId="19" borderId="98" xfId="4" applyNumberFormat="1" applyFont="1" applyFill="1" applyBorder="1" applyAlignment="1" applyProtection="1">
      <alignment horizontal="left" vertical="center"/>
    </xf>
    <xf numFmtId="167" fontId="44" fillId="19" borderId="99" xfId="4" applyNumberFormat="1" applyFont="1" applyFill="1" applyBorder="1" applyAlignment="1" applyProtection="1">
      <alignment horizontal="left" vertical="center"/>
    </xf>
    <xf numFmtId="164" fontId="44" fillId="19" borderId="99" xfId="2" applyFont="1" applyFill="1" applyBorder="1" applyAlignment="1" applyProtection="1">
      <alignment horizontal="left" vertical="center"/>
    </xf>
    <xf numFmtId="167" fontId="7" fillId="2" borderId="0" xfId="4" applyNumberFormat="1" applyFont="1" applyFill="1" applyAlignment="1" applyProtection="1">
      <alignment horizontal="left" vertical="center"/>
    </xf>
    <xf numFmtId="167" fontId="62" fillId="23" borderId="98" xfId="4" applyNumberFormat="1" applyFont="1" applyFill="1" applyBorder="1" applyAlignment="1" applyProtection="1">
      <alignment horizontal="center" vertical="center"/>
    </xf>
    <xf numFmtId="167" fontId="62" fillId="23" borderId="99" xfId="4" applyNumberFormat="1" applyFont="1" applyFill="1" applyBorder="1" applyAlignment="1" applyProtection="1">
      <alignment horizontal="center" vertical="center"/>
    </xf>
    <xf numFmtId="164" fontId="62" fillId="23" borderId="99" xfId="2" applyFont="1" applyFill="1" applyBorder="1" applyAlignment="1" applyProtection="1">
      <alignment horizontal="center" vertical="center"/>
    </xf>
    <xf numFmtId="9" fontId="62" fillId="23" borderId="99" xfId="3" applyFont="1" applyFill="1" applyBorder="1" applyAlignment="1" applyProtection="1">
      <alignment horizontal="center" vertical="center"/>
    </xf>
    <xf numFmtId="164" fontId="7" fillId="2" borderId="99" xfId="2" applyFont="1" applyFill="1" applyBorder="1" applyProtection="1"/>
    <xf numFmtId="167" fontId="44" fillId="3" borderId="98" xfId="4" applyNumberFormat="1" applyFont="1" applyFill="1" applyBorder="1" applyAlignment="1" applyProtection="1">
      <alignment horizontal="left" vertical="center"/>
    </xf>
    <xf numFmtId="167" fontId="44" fillId="3" borderId="99" xfId="4" applyNumberFormat="1" applyFont="1" applyFill="1" applyBorder="1" applyAlignment="1" applyProtection="1">
      <alignment horizontal="left" vertical="center"/>
    </xf>
    <xf numFmtId="166" fontId="63" fillId="3" borderId="99" xfId="2" applyNumberFormat="1" applyFont="1" applyFill="1" applyBorder="1" applyAlignment="1" applyProtection="1">
      <alignment horizontal="right" vertical="center"/>
    </xf>
    <xf numFmtId="164" fontId="62" fillId="4" borderId="112" xfId="2" applyFont="1" applyFill="1" applyBorder="1" applyAlignment="1" applyProtection="1">
      <alignment horizontal="center" vertical="center"/>
    </xf>
    <xf numFmtId="171" fontId="62" fillId="4" borderId="113" xfId="3" applyNumberFormat="1" applyFont="1" applyFill="1" applyBorder="1" applyAlignment="1" applyProtection="1">
      <alignment horizontal="center" vertical="center"/>
    </xf>
    <xf numFmtId="167" fontId="44" fillId="7" borderId="98" xfId="4" applyNumberFormat="1" applyFont="1" applyFill="1" applyBorder="1" applyAlignment="1" applyProtection="1">
      <alignment horizontal="left" vertical="center"/>
    </xf>
    <xf numFmtId="167" fontId="44" fillId="7" borderId="99" xfId="4" applyNumberFormat="1" applyFont="1" applyFill="1" applyBorder="1" applyAlignment="1" applyProtection="1">
      <alignment horizontal="left" vertical="center"/>
    </xf>
    <xf numFmtId="9" fontId="63" fillId="7" borderId="99" xfId="3" applyFont="1" applyFill="1" applyBorder="1" applyAlignment="1" applyProtection="1">
      <alignment horizontal="center" vertical="center"/>
    </xf>
    <xf numFmtId="164" fontId="7" fillId="2" borderId="0" xfId="2" applyFont="1" applyFill="1" applyAlignment="1" applyProtection="1">
      <alignment horizontal="center"/>
    </xf>
    <xf numFmtId="171" fontId="7" fillId="2" borderId="0" xfId="3" applyNumberFormat="1" applyFont="1" applyFill="1" applyProtection="1"/>
    <xf numFmtId="167" fontId="44" fillId="8" borderId="98" xfId="4" applyNumberFormat="1" applyFont="1" applyFill="1" applyBorder="1" applyAlignment="1" applyProtection="1">
      <alignment horizontal="left" vertical="center"/>
    </xf>
    <xf numFmtId="167" fontId="44" fillId="8" borderId="99" xfId="4" applyNumberFormat="1" applyFont="1" applyFill="1" applyBorder="1" applyAlignment="1" applyProtection="1">
      <alignment horizontal="left" vertical="center"/>
    </xf>
    <xf numFmtId="9" fontId="63" fillId="8" borderId="99" xfId="3" applyFont="1" applyFill="1" applyBorder="1" applyAlignment="1" applyProtection="1">
      <alignment horizontal="center" vertical="center"/>
    </xf>
    <xf numFmtId="167" fontId="44" fillId="3" borderId="101" xfId="4" applyNumberFormat="1" applyFont="1" applyFill="1" applyBorder="1" applyAlignment="1" applyProtection="1">
      <alignment horizontal="left" vertical="center"/>
    </xf>
    <xf numFmtId="167" fontId="44" fillId="3" borderId="102" xfId="4" applyNumberFormat="1" applyFont="1" applyFill="1" applyBorder="1" applyAlignment="1" applyProtection="1">
      <alignment horizontal="left" vertical="center"/>
    </xf>
    <xf numFmtId="164" fontId="63" fillId="3" borderId="102" xfId="2" applyFont="1" applyFill="1" applyBorder="1" applyAlignment="1" applyProtection="1">
      <alignment horizontal="right" vertical="center"/>
    </xf>
    <xf numFmtId="164" fontId="63" fillId="3" borderId="100" xfId="2" applyFont="1" applyFill="1" applyBorder="1" applyAlignment="1" applyProtection="1">
      <alignment horizontal="right" vertical="center"/>
    </xf>
    <xf numFmtId="167" fontId="61" fillId="2" borderId="0" xfId="4" applyNumberFormat="1" applyFont="1" applyFill="1" applyAlignment="1" applyProtection="1">
      <alignment horizontal="right" vertical="center"/>
    </xf>
    <xf numFmtId="4" fontId="59" fillId="2" borderId="0" xfId="4" applyNumberFormat="1" applyFont="1" applyFill="1" applyProtection="1"/>
    <xf numFmtId="171" fontId="59" fillId="2" borderId="0" xfId="3" applyNumberFormat="1" applyFont="1" applyFill="1" applyProtection="1"/>
    <xf numFmtId="4" fontId="53" fillId="2" borderId="0" xfId="4" applyNumberFormat="1" applyFont="1" applyFill="1" applyProtection="1"/>
    <xf numFmtId="4" fontId="6" fillId="0" borderId="0" xfId="4" applyNumberFormat="1" applyFont="1" applyAlignment="1" applyProtection="1">
      <alignment horizontal="center" vertical="center"/>
    </xf>
    <xf numFmtId="0" fontId="3" fillId="0" borderId="0" xfId="0" applyFont="1" applyProtection="1"/>
    <xf numFmtId="171" fontId="53" fillId="2" borderId="0" xfId="3" applyNumberFormat="1" applyFont="1" applyFill="1" applyProtection="1"/>
    <xf numFmtId="4" fontId="52" fillId="2" borderId="0" xfId="4" applyNumberFormat="1" applyFont="1" applyFill="1" applyProtection="1"/>
    <xf numFmtId="4" fontId="52" fillId="2" borderId="0" xfId="4" applyNumberFormat="1" applyFont="1" applyFill="1" applyAlignment="1" applyProtection="1">
      <alignment horizontal="center" vertical="center"/>
    </xf>
    <xf numFmtId="3" fontId="51" fillId="0" borderId="0" xfId="0" applyNumberFormat="1" applyFont="1" applyAlignment="1" applyProtection="1">
      <alignment horizontal="center"/>
    </xf>
    <xf numFmtId="167" fontId="6" fillId="2" borderId="0" xfId="4" applyNumberFormat="1" applyFont="1" applyFill="1" applyProtection="1"/>
    <xf numFmtId="10" fontId="5" fillId="2" borderId="0" xfId="4" applyNumberFormat="1" applyFont="1" applyFill="1" applyProtection="1"/>
    <xf numFmtId="10" fontId="7" fillId="2" borderId="0" xfId="4" applyNumberFormat="1" applyFont="1" applyFill="1" applyProtection="1"/>
    <xf numFmtId="167" fontId="5" fillId="0" borderId="0" xfId="4" applyNumberFormat="1" applyFont="1" applyProtection="1"/>
    <xf numFmtId="167" fontId="6" fillId="0" borderId="0" xfId="4" applyNumberFormat="1" applyFont="1" applyProtection="1"/>
    <xf numFmtId="0" fontId="5" fillId="14" borderId="48" xfId="0" applyFont="1" applyFill="1" applyBorder="1" applyAlignment="1" applyProtection="1">
      <alignment vertical="center"/>
    </xf>
    <xf numFmtId="0" fontId="46" fillId="14" borderId="49" xfId="0" applyFont="1" applyFill="1" applyBorder="1" applyAlignment="1" applyProtection="1">
      <alignment horizontal="center" vertical="center"/>
    </xf>
    <xf numFmtId="169" fontId="47" fillId="14" borderId="50" xfId="0" applyNumberFormat="1" applyFont="1" applyFill="1" applyBorder="1" applyAlignment="1" applyProtection="1">
      <alignment horizontal="center" vertical="center"/>
    </xf>
    <xf numFmtId="10" fontId="46" fillId="15" borderId="47" xfId="3" applyNumberFormat="1" applyFont="1" applyFill="1" applyBorder="1" applyAlignment="1" applyProtection="1">
      <alignment horizontal="center" vertical="center"/>
      <protection locked="0"/>
    </xf>
    <xf numFmtId="0" fontId="46" fillId="14" borderId="48" xfId="0" applyFont="1" applyFill="1" applyBorder="1" applyAlignment="1" applyProtection="1">
      <alignment vertical="center"/>
    </xf>
    <xf numFmtId="0" fontId="32" fillId="13" borderId="43" xfId="0" applyFont="1" applyFill="1" applyBorder="1" applyAlignment="1" applyProtection="1">
      <alignment horizontal="center" vertical="center"/>
    </xf>
    <xf numFmtId="0" fontId="32" fillId="13" borderId="67" xfId="0" applyFont="1" applyFill="1" applyBorder="1" applyAlignment="1" applyProtection="1">
      <alignment horizontal="center" vertical="center"/>
    </xf>
    <xf numFmtId="0" fontId="46" fillId="14" borderId="68" xfId="0" applyFont="1" applyFill="1" applyBorder="1" applyAlignment="1" applyProtection="1">
      <alignment horizontal="center" vertical="center"/>
    </xf>
    <xf numFmtId="169" fontId="47" fillId="14" borderId="70" xfId="0" applyNumberFormat="1" applyFont="1" applyFill="1" applyBorder="1" applyAlignment="1" applyProtection="1">
      <alignment horizontal="center" vertical="center"/>
    </xf>
    <xf numFmtId="0" fontId="11" fillId="0" borderId="0" xfId="9" applyFont="1" applyBorder="1" applyProtection="1"/>
    <xf numFmtId="10" fontId="46" fillId="14" borderId="47" xfId="3" applyNumberFormat="1" applyFont="1" applyFill="1" applyBorder="1" applyAlignment="1" applyProtection="1">
      <alignment horizontal="center" vertical="center"/>
    </xf>
    <xf numFmtId="0" fontId="46" fillId="3" borderId="19" xfId="0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center"/>
    </xf>
    <xf numFmtId="0" fontId="5" fillId="26" borderId="0" xfId="0" applyFont="1" applyFill="1" applyBorder="1" applyAlignment="1" applyProtection="1">
      <alignment horizontal="center"/>
    </xf>
    <xf numFmtId="4" fontId="5" fillId="26" borderId="0" xfId="0" applyNumberFormat="1" applyFont="1" applyFill="1" applyBorder="1" applyAlignment="1" applyProtection="1">
      <alignment horizontal="center"/>
    </xf>
    <xf numFmtId="0" fontId="5" fillId="26" borderId="0" xfId="0" applyFont="1" applyFill="1" applyBorder="1" applyProtection="1"/>
    <xf numFmtId="0" fontId="5" fillId="26" borderId="0" xfId="0" applyFont="1" applyFill="1" applyBorder="1"/>
    <xf numFmtId="0" fontId="5" fillId="26" borderId="0" xfId="0" applyFont="1" applyFill="1" applyBorder="1" applyAlignment="1">
      <alignment horizontal="center"/>
    </xf>
    <xf numFmtId="4" fontId="5" fillId="26" borderId="0" xfId="0" applyNumberFormat="1" applyFont="1" applyFill="1" applyBorder="1" applyAlignment="1">
      <alignment horizontal="center"/>
    </xf>
    <xf numFmtId="0" fontId="55" fillId="26" borderId="0" xfId="0" applyFont="1" applyFill="1" applyBorder="1"/>
    <xf numFmtId="0" fontId="7" fillId="26" borderId="0" xfId="0" applyFont="1" applyFill="1" applyBorder="1" applyProtection="1"/>
    <xf numFmtId="171" fontId="5" fillId="26" borderId="0" xfId="3" applyNumberFormat="1" applyFont="1" applyFill="1" applyBorder="1" applyProtection="1"/>
    <xf numFmtId="0" fontId="46" fillId="3" borderId="20" xfId="0" applyFont="1" applyFill="1" applyBorder="1" applyAlignment="1" applyProtection="1">
      <alignment horizontal="center" vertical="center"/>
    </xf>
    <xf numFmtId="164" fontId="46" fillId="3" borderId="20" xfId="2" applyFont="1" applyFill="1" applyBorder="1" applyAlignment="1" applyProtection="1">
      <alignment horizontal="center" vertical="center"/>
    </xf>
    <xf numFmtId="171" fontId="47" fillId="3" borderId="20" xfId="3" applyNumberFormat="1" applyFont="1" applyFill="1" applyBorder="1" applyAlignment="1" applyProtection="1">
      <alignment horizontal="center" vertical="center"/>
    </xf>
    <xf numFmtId="169" fontId="46" fillId="3" borderId="21" xfId="0" applyNumberFormat="1" applyFont="1" applyFill="1" applyBorder="1" applyAlignment="1" applyProtection="1">
      <alignment horizontal="center" vertical="center"/>
    </xf>
    <xf numFmtId="0" fontId="38" fillId="9" borderId="0" xfId="16" applyFont="1" applyFill="1" applyAlignment="1">
      <alignment horizontal="center"/>
    </xf>
    <xf numFmtId="3" fontId="72" fillId="9" borderId="0" xfId="17" applyNumberFormat="1" applyFont="1" applyFill="1"/>
    <xf numFmtId="10" fontId="72" fillId="9" borderId="0" xfId="17" applyNumberFormat="1" applyFont="1" applyFill="1" applyAlignment="1">
      <alignment horizontal="center"/>
    </xf>
    <xf numFmtId="172" fontId="72" fillId="9" borderId="0" xfId="11" applyNumberFormat="1" applyFont="1" applyFill="1" applyAlignment="1" applyProtection="1">
      <alignment horizontal="center"/>
    </xf>
    <xf numFmtId="0" fontId="46" fillId="4" borderId="19" xfId="0" applyFont="1" applyFill="1" applyBorder="1" applyAlignment="1" applyProtection="1">
      <alignment horizontal="center" vertical="center"/>
      <protection locked="0"/>
    </xf>
    <xf numFmtId="164" fontId="46" fillId="4" borderId="19" xfId="2" applyFont="1" applyFill="1" applyBorder="1" applyAlignment="1" applyProtection="1">
      <alignment horizontal="center" vertical="center"/>
      <protection locked="0"/>
    </xf>
    <xf numFmtId="0" fontId="69" fillId="9" borderId="0" xfId="0" applyFont="1" applyFill="1" applyBorder="1" applyAlignment="1">
      <alignment horizontal="center" vertical="center" wrapText="1"/>
    </xf>
    <xf numFmtId="164" fontId="70" fillId="9" borderId="0" xfId="2" applyFont="1" applyFill="1" applyBorder="1" applyAlignment="1">
      <alignment horizontal="center" vertical="center"/>
    </xf>
    <xf numFmtId="164" fontId="71" fillId="9" borderId="0" xfId="2" applyFont="1" applyFill="1" applyBorder="1" applyAlignment="1">
      <alignment horizontal="center"/>
    </xf>
    <xf numFmtId="0" fontId="72" fillId="0" borderId="0" xfId="9" applyFont="1"/>
    <xf numFmtId="9" fontId="46" fillId="4" borderId="19" xfId="3" applyFont="1" applyFill="1" applyBorder="1" applyAlignment="1" applyProtection="1">
      <alignment horizontal="center" vertical="center"/>
      <protection locked="0"/>
    </xf>
    <xf numFmtId="0" fontId="11" fillId="9" borderId="0" xfId="9" applyFont="1" applyFill="1" applyBorder="1"/>
    <xf numFmtId="0" fontId="68" fillId="9" borderId="0" xfId="0" applyFont="1" applyFill="1" applyBorder="1" applyAlignment="1">
      <alignment vertical="center" wrapText="1"/>
    </xf>
    <xf numFmtId="0" fontId="37" fillId="0" borderId="62" xfId="8" applyFont="1" applyBorder="1"/>
    <xf numFmtId="0" fontId="37" fillId="0" borderId="63" xfId="8" applyFont="1" applyBorder="1"/>
    <xf numFmtId="0" fontId="32" fillId="13" borderId="16" xfId="0" applyFont="1" applyFill="1" applyBorder="1" applyAlignment="1" applyProtection="1">
      <alignment horizontal="center" vertical="center"/>
    </xf>
    <xf numFmtId="0" fontId="32" fillId="13" borderId="16" xfId="0" applyFont="1" applyFill="1" applyBorder="1" applyAlignment="1" applyProtection="1">
      <alignment horizontal="center" vertical="center" wrapText="1"/>
    </xf>
    <xf numFmtId="0" fontId="32" fillId="13" borderId="4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46" fillId="3" borderId="19" xfId="0" applyFont="1" applyFill="1" applyBorder="1" applyAlignment="1" applyProtection="1">
      <alignment horizontal="center" vertical="center"/>
    </xf>
    <xf numFmtId="164" fontId="46" fillId="3" borderId="19" xfId="2" applyFont="1" applyFill="1" applyBorder="1" applyAlignment="1" applyProtection="1">
      <alignment horizontal="center" vertical="center"/>
    </xf>
    <xf numFmtId="0" fontId="37" fillId="0" borderId="0" xfId="8" applyFont="1" applyBorder="1" applyProtection="1"/>
    <xf numFmtId="0" fontId="2" fillId="26" borderId="86" xfId="5" applyFill="1" applyBorder="1"/>
    <xf numFmtId="0" fontId="2" fillId="26" borderId="0" xfId="5" applyFill="1" applyBorder="1"/>
    <xf numFmtId="0" fontId="21" fillId="26" borderId="0" xfId="5" applyFont="1" applyFill="1" applyBorder="1" applyAlignment="1">
      <alignment vertical="center"/>
    </xf>
    <xf numFmtId="0" fontId="2" fillId="26" borderId="87" xfId="5" applyFill="1" applyBorder="1"/>
    <xf numFmtId="0" fontId="35" fillId="26" borderId="11" xfId="5" applyFont="1" applyFill="1" applyBorder="1"/>
    <xf numFmtId="0" fontId="38" fillId="26" borderId="0" xfId="5" applyFont="1" applyFill="1" applyBorder="1"/>
    <xf numFmtId="0" fontId="35" fillId="26" borderId="0" xfId="5" applyFont="1" applyFill="1" applyBorder="1"/>
    <xf numFmtId="0" fontId="39" fillId="26" borderId="0" xfId="5" applyFont="1" applyFill="1" applyBorder="1"/>
    <xf numFmtId="0" fontId="39" fillId="26" borderId="12" xfId="5" applyFont="1" applyFill="1" applyBorder="1"/>
    <xf numFmtId="0" fontId="38" fillId="26" borderId="9" xfId="5" applyFont="1" applyFill="1" applyBorder="1"/>
    <xf numFmtId="0" fontId="35" fillId="26" borderId="9" xfId="5" applyFont="1" applyFill="1" applyBorder="1"/>
    <xf numFmtId="0" fontId="35" fillId="26" borderId="8" xfId="5" applyFont="1" applyFill="1" applyBorder="1"/>
    <xf numFmtId="0" fontId="35" fillId="26" borderId="10" xfId="5" applyFont="1" applyFill="1" applyBorder="1"/>
    <xf numFmtId="0" fontId="35" fillId="26" borderId="0" xfId="0" applyFont="1" applyFill="1" applyBorder="1"/>
    <xf numFmtId="0" fontId="74" fillId="26" borderId="0" xfId="0" applyFont="1" applyFill="1" applyBorder="1"/>
    <xf numFmtId="0" fontId="60" fillId="3" borderId="0" xfId="0" applyFont="1" applyFill="1" applyBorder="1" applyAlignment="1" applyProtection="1">
      <alignment horizontal="center"/>
    </xf>
    <xf numFmtId="0" fontId="68" fillId="4" borderId="0" xfId="0" applyFont="1" applyFill="1" applyBorder="1" applyAlignment="1">
      <alignment horizontal="center" vertical="center" wrapText="1"/>
    </xf>
    <xf numFmtId="167" fontId="5" fillId="0" borderId="1" xfId="4" applyNumberFormat="1" applyFont="1" applyBorder="1" applyAlignment="1" applyProtection="1">
      <alignment horizontal="center"/>
      <protection hidden="1"/>
    </xf>
    <xf numFmtId="167" fontId="5" fillId="0" borderId="0" xfId="4" applyNumberFormat="1" applyFont="1" applyBorder="1" applyAlignment="1" applyProtection="1">
      <alignment horizontal="center"/>
      <protection hidden="1"/>
    </xf>
    <xf numFmtId="167" fontId="5" fillId="0" borderId="6" xfId="4" applyNumberFormat="1" applyFont="1" applyBorder="1" applyAlignment="1" applyProtection="1">
      <alignment horizontal="center"/>
      <protection hidden="1"/>
    </xf>
    <xf numFmtId="167" fontId="6" fillId="0" borderId="7" xfId="4" applyNumberFormat="1" applyFont="1" applyBorder="1" applyAlignment="1" applyProtection="1">
      <alignment horizontal="center" vertical="center"/>
      <protection hidden="1"/>
    </xf>
    <xf numFmtId="167" fontId="6" fillId="0" borderId="0" xfId="4" applyNumberFormat="1" applyFont="1" applyBorder="1" applyAlignment="1" applyProtection="1">
      <alignment horizontal="center" vertical="center"/>
      <protection hidden="1"/>
    </xf>
    <xf numFmtId="167" fontId="6" fillId="0" borderId="0" xfId="4" applyNumberFormat="1" applyFont="1" applyAlignment="1" applyProtection="1">
      <alignment horizontal="center" vertical="center"/>
      <protection hidden="1"/>
    </xf>
    <xf numFmtId="4" fontId="6" fillId="3" borderId="3" xfId="4" applyNumberFormat="1" applyFont="1" applyFill="1" applyBorder="1" applyAlignment="1" applyProtection="1">
      <alignment horizontal="center" vertical="center"/>
      <protection hidden="1"/>
    </xf>
    <xf numFmtId="4" fontId="6" fillId="3" borderId="4" xfId="4" applyNumberFormat="1" applyFont="1" applyFill="1" applyBorder="1" applyAlignment="1" applyProtection="1">
      <alignment horizontal="center" vertical="center"/>
      <protection hidden="1"/>
    </xf>
    <xf numFmtId="4" fontId="6" fillId="3" borderId="5" xfId="4" applyNumberFormat="1" applyFont="1" applyFill="1" applyBorder="1" applyAlignment="1" applyProtection="1">
      <alignment horizontal="center" vertical="center"/>
      <protection hidden="1"/>
    </xf>
    <xf numFmtId="167" fontId="6" fillId="5" borderId="73" xfId="4" applyNumberFormat="1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8" fillId="26" borderId="8" xfId="5" applyFont="1" applyFill="1" applyBorder="1" applyAlignment="1">
      <alignment horizontal="center" vertical="center" wrapText="1"/>
    </xf>
    <xf numFmtId="0" fontId="38" fillId="26" borderId="9" xfId="5" applyFont="1" applyFill="1" applyBorder="1" applyAlignment="1">
      <alignment horizontal="center" vertical="center" wrapText="1"/>
    </xf>
    <xf numFmtId="0" fontId="38" fillId="26" borderId="10" xfId="5" applyFont="1" applyFill="1" applyBorder="1" applyAlignment="1">
      <alignment horizontal="center" vertical="center" wrapText="1"/>
    </xf>
    <xf numFmtId="9" fontId="29" fillId="0" borderId="11" xfId="5" applyNumberFormat="1" applyFont="1" applyBorder="1" applyAlignment="1">
      <alignment horizontal="center" vertical="center"/>
    </xf>
    <xf numFmtId="9" fontId="29" fillId="0" borderId="0" xfId="5" applyNumberFormat="1" applyFont="1" applyBorder="1" applyAlignment="1">
      <alignment horizontal="center" vertical="center"/>
    </xf>
    <xf numFmtId="9" fontId="29" fillId="0" borderId="12" xfId="5" applyNumberFormat="1" applyFont="1" applyBorder="1" applyAlignment="1">
      <alignment horizontal="center" vertical="center"/>
    </xf>
    <xf numFmtId="9" fontId="29" fillId="0" borderId="13" xfId="5" applyNumberFormat="1" applyFont="1" applyBorder="1" applyAlignment="1">
      <alignment horizontal="center" vertical="center"/>
    </xf>
    <xf numFmtId="9" fontId="29" fillId="0" borderId="14" xfId="5" applyNumberFormat="1" applyFont="1" applyBorder="1" applyAlignment="1">
      <alignment horizontal="center" vertical="center"/>
    </xf>
    <xf numFmtId="9" fontId="29" fillId="0" borderId="15" xfId="5" applyNumberFormat="1" applyFont="1" applyBorder="1" applyAlignment="1">
      <alignment horizontal="center" vertical="center"/>
    </xf>
    <xf numFmtId="0" fontId="34" fillId="26" borderId="8" xfId="5" applyFont="1" applyFill="1" applyBorder="1" applyAlignment="1">
      <alignment horizontal="center" vertical="center" wrapText="1"/>
    </xf>
    <xf numFmtId="0" fontId="34" fillId="26" borderId="9" xfId="5" applyFont="1" applyFill="1" applyBorder="1" applyAlignment="1">
      <alignment horizontal="center" vertical="center" wrapText="1"/>
    </xf>
    <xf numFmtId="0" fontId="34" fillId="26" borderId="10" xfId="5" applyFont="1" applyFill="1" applyBorder="1" applyAlignment="1">
      <alignment horizontal="center" vertical="center" wrapText="1"/>
    </xf>
    <xf numFmtId="0" fontId="66" fillId="4" borderId="80" xfId="5" applyFont="1" applyFill="1" applyBorder="1" applyAlignment="1" applyProtection="1">
      <alignment horizontal="center" vertical="center"/>
      <protection locked="0"/>
    </xf>
    <xf numFmtId="0" fontId="66" fillId="4" borderId="81" xfId="5" applyFont="1" applyFill="1" applyBorder="1" applyAlignment="1" applyProtection="1">
      <alignment horizontal="center" vertical="center"/>
      <protection locked="0"/>
    </xf>
    <xf numFmtId="0" fontId="66" fillId="4" borderId="82" xfId="5" applyFont="1" applyFill="1" applyBorder="1" applyAlignment="1" applyProtection="1">
      <alignment horizontal="center" vertical="center"/>
      <protection locked="0"/>
    </xf>
    <xf numFmtId="0" fontId="73" fillId="0" borderId="84" xfId="5" applyFont="1" applyBorder="1" applyAlignment="1">
      <alignment horizontal="center" vertical="center" wrapText="1"/>
    </xf>
    <xf numFmtId="0" fontId="25" fillId="9" borderId="0" xfId="5" applyFont="1" applyFill="1" applyBorder="1" applyAlignment="1" applyProtection="1">
      <alignment horizontal="center" vertical="center"/>
      <protection locked="0"/>
    </xf>
    <xf numFmtId="10" fontId="40" fillId="26" borderId="8" xfId="7" applyNumberFormat="1" applyFont="1" applyFill="1" applyBorder="1" applyAlignment="1">
      <alignment horizontal="center" vertical="center"/>
    </xf>
    <xf numFmtId="10" fontId="40" fillId="26" borderId="10" xfId="7" applyNumberFormat="1" applyFont="1" applyFill="1" applyBorder="1" applyAlignment="1">
      <alignment horizontal="center" vertical="center"/>
    </xf>
    <xf numFmtId="10" fontId="36" fillId="10" borderId="8" xfId="7" applyNumberFormat="1" applyFont="1" applyFill="1" applyBorder="1" applyAlignment="1">
      <alignment horizontal="center" vertical="center"/>
    </xf>
    <xf numFmtId="10" fontId="36" fillId="10" borderId="10" xfId="7" applyNumberFormat="1" applyFont="1" applyFill="1" applyBorder="1" applyAlignment="1">
      <alignment horizontal="center" vertical="center"/>
    </xf>
    <xf numFmtId="0" fontId="30" fillId="0" borderId="11" xfId="5" applyFont="1" applyBorder="1" applyAlignment="1">
      <alignment horizontal="center" vertical="center"/>
    </xf>
    <xf numFmtId="0" fontId="30" fillId="0" borderId="12" xfId="5" applyFont="1" applyBorder="1" applyAlignment="1">
      <alignment horizontal="center" vertical="center"/>
    </xf>
    <xf numFmtId="0" fontId="37" fillId="0" borderId="13" xfId="5" applyFont="1" applyBorder="1" applyAlignment="1">
      <alignment horizontal="center"/>
    </xf>
    <xf numFmtId="0" fontId="37" fillId="0" borderId="15" xfId="5" applyFont="1" applyBorder="1" applyAlignment="1">
      <alignment horizontal="center"/>
    </xf>
    <xf numFmtId="10" fontId="29" fillId="0" borderId="11" xfId="7" applyNumberFormat="1" applyFont="1" applyBorder="1" applyAlignment="1">
      <alignment horizontal="center" vertical="center"/>
    </xf>
    <xf numFmtId="10" fontId="29" fillId="0" borderId="0" xfId="7" applyNumberFormat="1" applyFont="1" applyBorder="1" applyAlignment="1">
      <alignment horizontal="center" vertical="center"/>
    </xf>
    <xf numFmtId="10" fontId="29" fillId="0" borderId="12" xfId="7" applyNumberFormat="1" applyFont="1" applyBorder="1" applyAlignment="1">
      <alignment horizontal="center" vertical="center"/>
    </xf>
    <xf numFmtId="10" fontId="29" fillId="0" borderId="13" xfId="7" applyNumberFormat="1" applyFont="1" applyBorder="1" applyAlignment="1">
      <alignment horizontal="center" vertical="center"/>
    </xf>
    <xf numFmtId="10" fontId="29" fillId="0" borderId="14" xfId="7" applyNumberFormat="1" applyFont="1" applyBorder="1" applyAlignment="1">
      <alignment horizontal="center" vertical="center"/>
    </xf>
    <xf numFmtId="10" fontId="29" fillId="0" borderId="15" xfId="7" applyNumberFormat="1" applyFont="1" applyBorder="1" applyAlignment="1">
      <alignment horizontal="center" vertical="center"/>
    </xf>
    <xf numFmtId="0" fontId="34" fillId="26" borderId="92" xfId="0" applyFont="1" applyFill="1" applyBorder="1" applyAlignment="1">
      <alignment horizontal="center"/>
    </xf>
    <xf numFmtId="0" fontId="34" fillId="26" borderId="93" xfId="0" applyFont="1" applyFill="1" applyBorder="1" applyAlignment="1">
      <alignment horizontal="center"/>
    </xf>
    <xf numFmtId="0" fontId="34" fillId="26" borderId="94" xfId="0" applyFont="1" applyFill="1" applyBorder="1" applyAlignment="1">
      <alignment horizontal="center"/>
    </xf>
    <xf numFmtId="166" fontId="16" fillId="3" borderId="2" xfId="0" applyNumberFormat="1" applyFont="1" applyFill="1" applyBorder="1" applyAlignment="1">
      <alignment horizontal="center" vertical="center"/>
    </xf>
    <xf numFmtId="9" fontId="16" fillId="3" borderId="2" xfId="3" applyFont="1" applyFill="1" applyBorder="1" applyAlignment="1">
      <alignment horizontal="center" vertical="center"/>
    </xf>
    <xf numFmtId="0" fontId="34" fillId="26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166" fontId="16" fillId="3" borderId="0" xfId="0" applyNumberFormat="1" applyFont="1" applyFill="1" applyBorder="1" applyAlignment="1">
      <alignment horizontal="center" vertical="center"/>
    </xf>
    <xf numFmtId="0" fontId="76" fillId="26" borderId="0" xfId="0" applyFont="1" applyFill="1" applyBorder="1" applyAlignment="1">
      <alignment horizontal="center" vertical="center"/>
    </xf>
    <xf numFmtId="0" fontId="67" fillId="26" borderId="0" xfId="0" applyFont="1" applyFill="1" applyBorder="1" applyAlignment="1">
      <alignment horizontal="right" vertical="center"/>
    </xf>
    <xf numFmtId="0" fontId="34" fillId="26" borderId="114" xfId="0" applyFont="1" applyFill="1" applyBorder="1" applyAlignment="1">
      <alignment horizontal="center"/>
    </xf>
    <xf numFmtId="0" fontId="34" fillId="26" borderId="115" xfId="0" applyFont="1" applyFill="1" applyBorder="1" applyAlignment="1">
      <alignment horizontal="center"/>
    </xf>
    <xf numFmtId="0" fontId="34" fillId="26" borderId="116" xfId="0" applyFont="1" applyFill="1" applyBorder="1" applyAlignment="1">
      <alignment horizontal="center"/>
    </xf>
    <xf numFmtId="166" fontId="77" fillId="27" borderId="114" xfId="0" applyNumberFormat="1" applyFont="1" applyFill="1" applyBorder="1" applyAlignment="1">
      <alignment horizontal="center" vertical="center"/>
    </xf>
    <xf numFmtId="166" fontId="77" fillId="27" borderId="115" xfId="0" applyNumberFormat="1" applyFont="1" applyFill="1" applyBorder="1" applyAlignment="1">
      <alignment horizontal="center" vertical="center"/>
    </xf>
    <xf numFmtId="166" fontId="77" fillId="27" borderId="116" xfId="0" applyNumberFormat="1" applyFont="1" applyFill="1" applyBorder="1" applyAlignment="1">
      <alignment horizontal="center" vertical="center"/>
    </xf>
    <xf numFmtId="166" fontId="75" fillId="26" borderId="0" xfId="0" applyNumberFormat="1" applyFont="1" applyFill="1" applyBorder="1" applyAlignment="1">
      <alignment horizontal="center" vertical="center"/>
    </xf>
    <xf numFmtId="10" fontId="16" fillId="3" borderId="2" xfId="0" applyNumberFormat="1" applyFont="1" applyFill="1" applyBorder="1" applyAlignment="1">
      <alignment horizontal="center" vertical="center"/>
    </xf>
    <xf numFmtId="4" fontId="44" fillId="25" borderId="91" xfId="4" applyNumberFormat="1" applyFont="1" applyFill="1" applyBorder="1" applyAlignment="1" applyProtection="1">
      <alignment horizontal="center" vertical="center"/>
    </xf>
    <xf numFmtId="167" fontId="44" fillId="3" borderId="83" xfId="4" applyNumberFormat="1" applyFont="1" applyFill="1" applyBorder="1" applyAlignment="1" applyProtection="1">
      <alignment horizontal="center" vertical="center"/>
    </xf>
    <xf numFmtId="167" fontId="44" fillId="3" borderId="85" xfId="4" applyNumberFormat="1" applyFont="1" applyFill="1" applyBorder="1" applyAlignment="1" applyProtection="1">
      <alignment horizontal="center" vertical="center"/>
    </xf>
    <xf numFmtId="167" fontId="44" fillId="3" borderId="88" xfId="4" applyNumberFormat="1" applyFont="1" applyFill="1" applyBorder="1" applyAlignment="1" applyProtection="1">
      <alignment horizontal="center" vertical="center"/>
    </xf>
    <xf numFmtId="167" fontId="44" fillId="3" borderId="90" xfId="4" applyNumberFormat="1" applyFont="1" applyFill="1" applyBorder="1" applyAlignment="1" applyProtection="1">
      <alignment horizontal="center" vertical="center"/>
    </xf>
    <xf numFmtId="4" fontId="44" fillId="25" borderId="106" xfId="4" applyNumberFormat="1" applyFont="1" applyFill="1" applyBorder="1" applyAlignment="1" applyProtection="1">
      <alignment horizontal="center" vertical="center"/>
    </xf>
    <xf numFmtId="4" fontId="44" fillId="25" borderId="107" xfId="4" applyNumberFormat="1" applyFont="1" applyFill="1" applyBorder="1" applyAlignment="1" applyProtection="1">
      <alignment horizontal="center" vertical="center"/>
    </xf>
    <xf numFmtId="164" fontId="64" fillId="5" borderId="108" xfId="2" applyFont="1" applyFill="1" applyBorder="1" applyAlignment="1" applyProtection="1">
      <alignment horizontal="center" vertical="center"/>
    </xf>
    <xf numFmtId="164" fontId="64" fillId="5" borderId="110" xfId="2" applyFont="1" applyFill="1" applyBorder="1" applyAlignment="1" applyProtection="1">
      <alignment horizontal="center" vertical="center"/>
    </xf>
    <xf numFmtId="167" fontId="64" fillId="5" borderId="109" xfId="4" applyNumberFormat="1" applyFont="1" applyFill="1" applyBorder="1" applyAlignment="1" applyProtection="1">
      <alignment horizontal="center" vertical="center"/>
    </xf>
    <xf numFmtId="167" fontId="64" fillId="5" borderId="111" xfId="4" applyNumberFormat="1" applyFont="1" applyFill="1" applyBorder="1" applyAlignment="1" applyProtection="1">
      <alignment horizontal="center" vertical="center"/>
    </xf>
    <xf numFmtId="167" fontId="44" fillId="5" borderId="83" xfId="4" applyNumberFormat="1" applyFont="1" applyFill="1" applyBorder="1" applyAlignment="1" applyProtection="1">
      <alignment horizontal="center" vertical="center"/>
    </xf>
    <xf numFmtId="167" fontId="44" fillId="5" borderId="84" xfId="4" applyNumberFormat="1" applyFont="1" applyFill="1" applyBorder="1" applyAlignment="1" applyProtection="1">
      <alignment horizontal="center" vertical="center"/>
    </xf>
    <xf numFmtId="167" fontId="44" fillId="5" borderId="85" xfId="4" applyNumberFormat="1" applyFont="1" applyFill="1" applyBorder="1" applyAlignment="1" applyProtection="1">
      <alignment horizontal="center" vertical="center"/>
    </xf>
  </cellXfs>
  <cellStyles count="18">
    <cellStyle name="Euro" xfId="1" xr:uid="{00000000-0005-0000-0000-000000000000}"/>
    <cellStyle name="Moeda" xfId="2" builtinId="4"/>
    <cellStyle name="Moeda 2" xfId="6" xr:uid="{D519FCB3-E1F3-4356-BC28-9E6C15C6ECDD}"/>
    <cellStyle name="Moeda 3" xfId="13" xr:uid="{C282CD81-C739-E14A-AC85-B1B42322D993}"/>
    <cellStyle name="Normal" xfId="0" builtinId="0"/>
    <cellStyle name="Normal 10 2 2 4" xfId="17" xr:uid="{9DD12B3F-E7F4-6440-9273-8E6E0A23C822}"/>
    <cellStyle name="Normal 2" xfId="5" xr:uid="{2ADADC0C-38D4-46E1-9BB2-01DAC98E0C43}"/>
    <cellStyle name="Normal 2 10 3" xfId="16" xr:uid="{8B04BF6E-4FC6-544E-8EB3-A914737D0FC8}"/>
    <cellStyle name="Normal 3" xfId="8" xr:uid="{AC67F0CF-1FC9-574A-A071-3D10E472E862}"/>
    <cellStyle name="Normal 3 11 2" xfId="9" xr:uid="{2726BF58-6EBF-954F-AB1B-7A2F761CDB2C}"/>
    <cellStyle name="Normal 4" xfId="10" xr:uid="{FD37AD91-01C3-6A4A-879F-66BBC70F835F}"/>
    <cellStyle name="Normal 63" xfId="12" xr:uid="{F3434661-E8A1-E748-A84B-16C5A8E3D8E7}"/>
    <cellStyle name="Porcentagem" xfId="3" builtinId="5"/>
    <cellStyle name="Porcentagem 2" xfId="7" xr:uid="{2424F61B-EA0D-40E0-833B-9124A7F13F0A}"/>
    <cellStyle name="Porcentagem 2 7 2" xfId="15" xr:uid="{C60CA569-838D-9F47-8D65-C5A34126A045}"/>
    <cellStyle name="Porcentagem 3" xfId="14" xr:uid="{ECF6A4C1-1B3A-CC4D-920A-726F687D511C}"/>
    <cellStyle name="Vírgula" xfId="4" builtinId="3"/>
    <cellStyle name="Vírgula 2" xfId="11" xr:uid="{74CFB63F-6B6E-AF45-95CD-A79C3A6F7B2F}"/>
  </cellStyles>
  <dxfs count="4">
    <dxf>
      <font>
        <color rgb="FFFF0000"/>
      </font>
    </dxf>
    <dxf>
      <font>
        <condense val="0"/>
        <extend val="0"/>
        <color indexed="9"/>
      </font>
      <fill>
        <patternFill>
          <fgColor indexed="48"/>
          <bgColor indexed="30"/>
        </patternFill>
      </fill>
    </dxf>
    <dxf>
      <font>
        <color rgb="FFFF0000"/>
      </font>
    </dxf>
    <dxf>
      <font>
        <condense val="0"/>
        <extend val="0"/>
        <color indexed="9"/>
      </font>
      <fill>
        <patternFill>
          <fgColor indexed="48"/>
          <bgColor indexed="3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BBFC0"/>
      <color rgb="FFFFFF66"/>
      <color rgb="FF1E561F"/>
      <color rgb="FF399424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E561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85-4E0C-B433-391767EF5A2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85-4E0C-B433-391767EF5A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85-4E0C-B433-391767EF5A2D}"/>
              </c:ext>
            </c:extLst>
          </c:dPt>
          <c:dLbls>
            <c:dLbl>
              <c:idx val="0"/>
              <c:layout>
                <c:manualLayout>
                  <c:x val="-4.0649144209086538E-2"/>
                  <c:y val="-0.264995418894508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5-4E0C-B433-391767EF5A2D}"/>
                </c:ext>
              </c:extLst>
            </c:dLbl>
            <c:dLbl>
              <c:idx val="1"/>
              <c:layout>
                <c:manualLayout>
                  <c:x val="3.1298904538341159E-2"/>
                  <c:y val="0.120078606804435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859508067820637"/>
                      <c:h val="9.86588350044891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B85-4E0C-B433-391767EF5A2D}"/>
                </c:ext>
              </c:extLst>
            </c:dLbl>
            <c:dLbl>
              <c:idx val="2"/>
              <c:layout>
                <c:manualLayout>
                  <c:x val="3.9381153305203941E-2"/>
                  <c:y val="-9.3032152340992414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85-4E0C-B433-391767EF5A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(Dashboard!$D$35,Dashboard!$D$48,Dashboard!$D$50)</c:f>
              <c:strCache>
                <c:ptCount val="3"/>
                <c:pt idx="0">
                  <c:v>Taxa de Franquia</c:v>
                </c:pt>
                <c:pt idx="1">
                  <c:v>Total Investimenos de Implantação</c:v>
                </c:pt>
                <c:pt idx="2">
                  <c:v>7. Reservas Financeiras</c:v>
                </c:pt>
              </c:strCache>
            </c:strRef>
          </c:cat>
          <c:val>
            <c:numRef>
              <c:f>(Dashboard!$H$35,Dashboard!$H$48,Dashboard!$H$50)</c:f>
              <c:numCache>
                <c:formatCode>"R$"#,##0.00</c:formatCode>
                <c:ptCount val="3"/>
                <c:pt idx="0">
                  <c:v>7997</c:v>
                </c:pt>
                <c:pt idx="1">
                  <c:v>0</c:v>
                </c:pt>
                <c:pt idx="2">
                  <c:v>1032.4639999999999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85-4E0C-B433-391767EF5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Lucro</c:v>
          </c:tx>
          <c:spPr>
            <a:ln w="3492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val>
            <c:numRef>
              <c:f>'Fluxo de Caixa'!$D$45:$AM$45</c:f>
              <c:numCache>
                <c:formatCode>_-"R$"* #,##0.00_-;\-"R$"* #,##0.00_-;_-"R$"* "-"??_-;_-@_-</c:formatCode>
                <c:ptCount val="36"/>
                <c:pt idx="0">
                  <c:v>-1032.4639999999999</c:v>
                </c:pt>
                <c:pt idx="1">
                  <c:v>3204.2720000000008</c:v>
                </c:pt>
                <c:pt idx="2">
                  <c:v>3655.8559999999998</c:v>
                </c:pt>
                <c:pt idx="3">
                  <c:v>4193.6799999999985</c:v>
                </c:pt>
                <c:pt idx="4">
                  <c:v>4957.2959999999985</c:v>
                </c:pt>
                <c:pt idx="5">
                  <c:v>5183.0879999999997</c:v>
                </c:pt>
                <c:pt idx="6">
                  <c:v>5183.0879999999997</c:v>
                </c:pt>
                <c:pt idx="7">
                  <c:v>5183.0879999999997</c:v>
                </c:pt>
                <c:pt idx="8">
                  <c:v>5183.0879999999997</c:v>
                </c:pt>
                <c:pt idx="9">
                  <c:v>5183.0879999999997</c:v>
                </c:pt>
                <c:pt idx="10">
                  <c:v>5183.0879999999997</c:v>
                </c:pt>
                <c:pt idx="11">
                  <c:v>5183.0879999999997</c:v>
                </c:pt>
                <c:pt idx="12">
                  <c:v>5874.5760000000009</c:v>
                </c:pt>
                <c:pt idx="13">
                  <c:v>6164.8799999999992</c:v>
                </c:pt>
                <c:pt idx="14">
                  <c:v>6164.8799999999992</c:v>
                </c:pt>
                <c:pt idx="15">
                  <c:v>6164.8799999999992</c:v>
                </c:pt>
                <c:pt idx="16">
                  <c:v>6164.8799999999992</c:v>
                </c:pt>
                <c:pt idx="17">
                  <c:v>6164.8799999999992</c:v>
                </c:pt>
                <c:pt idx="18">
                  <c:v>6164.8799999999992</c:v>
                </c:pt>
                <c:pt idx="19">
                  <c:v>6164.8799999999992</c:v>
                </c:pt>
                <c:pt idx="20">
                  <c:v>6164.8799999999992</c:v>
                </c:pt>
                <c:pt idx="21">
                  <c:v>6164.8799999999992</c:v>
                </c:pt>
                <c:pt idx="22">
                  <c:v>6164.8799999999992</c:v>
                </c:pt>
                <c:pt idx="23">
                  <c:v>6164.8799999999992</c:v>
                </c:pt>
                <c:pt idx="24">
                  <c:v>8140.5600000000013</c:v>
                </c:pt>
                <c:pt idx="25">
                  <c:v>8970</c:v>
                </c:pt>
                <c:pt idx="26">
                  <c:v>8970</c:v>
                </c:pt>
                <c:pt idx="27">
                  <c:v>8970</c:v>
                </c:pt>
                <c:pt idx="28">
                  <c:v>8970</c:v>
                </c:pt>
                <c:pt idx="29">
                  <c:v>8970</c:v>
                </c:pt>
                <c:pt idx="30">
                  <c:v>8970</c:v>
                </c:pt>
                <c:pt idx="31">
                  <c:v>8970</c:v>
                </c:pt>
                <c:pt idx="32">
                  <c:v>8970</c:v>
                </c:pt>
                <c:pt idx="33">
                  <c:v>8970</c:v>
                </c:pt>
                <c:pt idx="34">
                  <c:v>8970</c:v>
                </c:pt>
                <c:pt idx="35">
                  <c:v>8970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F-4065-A7E5-EEEA4783F66D}"/>
            </c:ext>
          </c:extLst>
        </c:ser>
        <c:ser>
          <c:idx val="1"/>
          <c:order val="1"/>
          <c:tx>
            <c:v>Faturamento</c:v>
          </c:tx>
          <c:spPr>
            <a:ln w="34925" cap="rnd">
              <a:solidFill>
                <a:schemeClr val="tx2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'Fluxo de Caixa'!$D$7:$AM$7</c:f>
              <c:numCache>
                <c:formatCode>_("R$"* #,##0.00_);_("R$"* \(#,##0.00\);_("R$"* "-"??_);_(@_)</c:formatCode>
                <c:ptCount val="36"/>
                <c:pt idx="0">
                  <c:v>7683.2</c:v>
                </c:pt>
                <c:pt idx="1">
                  <c:v>12073.6</c:v>
                </c:pt>
                <c:pt idx="2">
                  <c:v>12544</c:v>
                </c:pt>
                <c:pt idx="3">
                  <c:v>13092.8</c:v>
                </c:pt>
                <c:pt idx="4">
                  <c:v>13876.8</c:v>
                </c:pt>
                <c:pt idx="5">
                  <c:v>14112</c:v>
                </c:pt>
                <c:pt idx="6">
                  <c:v>14112</c:v>
                </c:pt>
                <c:pt idx="7">
                  <c:v>14112</c:v>
                </c:pt>
                <c:pt idx="8">
                  <c:v>14112</c:v>
                </c:pt>
                <c:pt idx="9">
                  <c:v>14112</c:v>
                </c:pt>
                <c:pt idx="10">
                  <c:v>14112</c:v>
                </c:pt>
                <c:pt idx="11">
                  <c:v>14112</c:v>
                </c:pt>
                <c:pt idx="12">
                  <c:v>14817.6</c:v>
                </c:pt>
                <c:pt idx="13">
                  <c:v>15120</c:v>
                </c:pt>
                <c:pt idx="14">
                  <c:v>15120</c:v>
                </c:pt>
                <c:pt idx="15">
                  <c:v>15120</c:v>
                </c:pt>
                <c:pt idx="16">
                  <c:v>15120</c:v>
                </c:pt>
                <c:pt idx="17">
                  <c:v>15120</c:v>
                </c:pt>
                <c:pt idx="18">
                  <c:v>15120</c:v>
                </c:pt>
                <c:pt idx="19">
                  <c:v>15120</c:v>
                </c:pt>
                <c:pt idx="20">
                  <c:v>15120</c:v>
                </c:pt>
                <c:pt idx="21">
                  <c:v>15120</c:v>
                </c:pt>
                <c:pt idx="22">
                  <c:v>15120</c:v>
                </c:pt>
                <c:pt idx="23">
                  <c:v>15120</c:v>
                </c:pt>
                <c:pt idx="24">
                  <c:v>17136</c:v>
                </c:pt>
                <c:pt idx="25">
                  <c:v>18000</c:v>
                </c:pt>
                <c:pt idx="26">
                  <c:v>18000</c:v>
                </c:pt>
                <c:pt idx="27">
                  <c:v>18000</c:v>
                </c:pt>
                <c:pt idx="28">
                  <c:v>18000</c:v>
                </c:pt>
                <c:pt idx="29">
                  <c:v>18000</c:v>
                </c:pt>
                <c:pt idx="30">
                  <c:v>18000</c:v>
                </c:pt>
                <c:pt idx="31">
                  <c:v>18000</c:v>
                </c:pt>
                <c:pt idx="32">
                  <c:v>18000</c:v>
                </c:pt>
                <c:pt idx="33">
                  <c:v>18000</c:v>
                </c:pt>
                <c:pt idx="34">
                  <c:v>18000</c:v>
                </c:pt>
                <c:pt idx="35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F-4065-A7E5-EEEA4783F66D}"/>
            </c:ext>
          </c:extLst>
        </c:ser>
        <c:ser>
          <c:idx val="2"/>
          <c:order val="2"/>
          <c:tx>
            <c:v>Despesas</c:v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'Fluxo de Caixa'!$D$44:$AM$44</c:f>
              <c:numCache>
                <c:formatCode>_("R$"* #,##0.00_);_("R$"* \(#,##0.00\);_("R$"* "-"??_);_(@_)</c:formatCode>
                <c:ptCount val="36"/>
                <c:pt idx="0">
                  <c:v>8715.6640000000007</c:v>
                </c:pt>
                <c:pt idx="1">
                  <c:v>8869.3279999999995</c:v>
                </c:pt>
                <c:pt idx="2">
                  <c:v>8888.1440000000002</c:v>
                </c:pt>
                <c:pt idx="3">
                  <c:v>8899.119999999999</c:v>
                </c:pt>
                <c:pt idx="4">
                  <c:v>8919.5040000000008</c:v>
                </c:pt>
                <c:pt idx="5">
                  <c:v>8928.9120000000003</c:v>
                </c:pt>
                <c:pt idx="6">
                  <c:v>8928.9120000000003</c:v>
                </c:pt>
                <c:pt idx="7">
                  <c:v>8928.9120000000003</c:v>
                </c:pt>
                <c:pt idx="8">
                  <c:v>8928.9120000000003</c:v>
                </c:pt>
                <c:pt idx="9">
                  <c:v>8928.9120000000003</c:v>
                </c:pt>
                <c:pt idx="10">
                  <c:v>8928.9120000000003</c:v>
                </c:pt>
                <c:pt idx="11">
                  <c:v>8928.9120000000003</c:v>
                </c:pt>
                <c:pt idx="12">
                  <c:v>8943.0240000000013</c:v>
                </c:pt>
                <c:pt idx="13">
                  <c:v>8955.119999999999</c:v>
                </c:pt>
                <c:pt idx="14">
                  <c:v>8955.119999999999</c:v>
                </c:pt>
                <c:pt idx="15">
                  <c:v>8955.119999999999</c:v>
                </c:pt>
                <c:pt idx="16">
                  <c:v>8955.119999999999</c:v>
                </c:pt>
                <c:pt idx="17">
                  <c:v>8955.119999999999</c:v>
                </c:pt>
                <c:pt idx="18">
                  <c:v>8955.119999999999</c:v>
                </c:pt>
                <c:pt idx="19">
                  <c:v>8955.119999999999</c:v>
                </c:pt>
                <c:pt idx="20">
                  <c:v>8955.119999999999</c:v>
                </c:pt>
                <c:pt idx="21">
                  <c:v>8955.119999999999</c:v>
                </c:pt>
                <c:pt idx="22">
                  <c:v>8955.119999999999</c:v>
                </c:pt>
                <c:pt idx="23">
                  <c:v>8955.119999999999</c:v>
                </c:pt>
                <c:pt idx="24">
                  <c:v>8995.44</c:v>
                </c:pt>
                <c:pt idx="25">
                  <c:v>9030</c:v>
                </c:pt>
                <c:pt idx="26">
                  <c:v>9030</c:v>
                </c:pt>
                <c:pt idx="27">
                  <c:v>9030</c:v>
                </c:pt>
                <c:pt idx="28">
                  <c:v>9030</c:v>
                </c:pt>
                <c:pt idx="29">
                  <c:v>9030</c:v>
                </c:pt>
                <c:pt idx="30">
                  <c:v>9030</c:v>
                </c:pt>
                <c:pt idx="31">
                  <c:v>9030</c:v>
                </c:pt>
                <c:pt idx="32">
                  <c:v>9030</c:v>
                </c:pt>
                <c:pt idx="33">
                  <c:v>9030</c:v>
                </c:pt>
                <c:pt idx="34">
                  <c:v>9030</c:v>
                </c:pt>
                <c:pt idx="35">
                  <c:v>9030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1F-4065-A7E5-EEEA4783F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361377503"/>
        <c:axId val="1361377919"/>
      </c:lineChart>
      <c:catAx>
        <c:axId val="1361377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1377919"/>
        <c:crosses val="autoZero"/>
        <c:auto val="1"/>
        <c:lblAlgn val="ctr"/>
        <c:lblOffset val="100"/>
        <c:noMultiLvlLbl val="0"/>
      </c:catAx>
      <c:valAx>
        <c:axId val="136137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137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RE!A1"/><Relationship Id="rId3" Type="http://schemas.openxmlformats.org/officeDocument/2006/relationships/hyperlink" Target="#'Custo fixo'!A1"/><Relationship Id="rId7" Type="http://schemas.openxmlformats.org/officeDocument/2006/relationships/hyperlink" Target="#Relat&#243;rio!A1"/><Relationship Id="rId2" Type="http://schemas.openxmlformats.org/officeDocument/2006/relationships/hyperlink" Target="#Premissas!A1"/><Relationship Id="rId1" Type="http://schemas.openxmlformats.org/officeDocument/2006/relationships/hyperlink" Target="#'Investimento Inicial'!A1"/><Relationship Id="rId6" Type="http://schemas.openxmlformats.org/officeDocument/2006/relationships/hyperlink" Target="#Dashboard!A1"/><Relationship Id="rId5" Type="http://schemas.openxmlformats.org/officeDocument/2006/relationships/hyperlink" Target="#Premissas_Opera&#231;&#245;es!A1"/><Relationship Id="rId4" Type="http://schemas.openxmlformats.org/officeDocument/2006/relationships/hyperlink" Target="#Funcion&#225;rios!A1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RE!A1"/><Relationship Id="rId3" Type="http://schemas.openxmlformats.org/officeDocument/2006/relationships/hyperlink" Target="#'Custo fixo'!A1"/><Relationship Id="rId7" Type="http://schemas.openxmlformats.org/officeDocument/2006/relationships/hyperlink" Target="#Relat&#243;rio!A1"/><Relationship Id="rId2" Type="http://schemas.openxmlformats.org/officeDocument/2006/relationships/hyperlink" Target="#Premissas!A1"/><Relationship Id="rId1" Type="http://schemas.openxmlformats.org/officeDocument/2006/relationships/hyperlink" Target="#Inicio!A1"/><Relationship Id="rId6" Type="http://schemas.openxmlformats.org/officeDocument/2006/relationships/hyperlink" Target="#Dashboard!A1"/><Relationship Id="rId5" Type="http://schemas.openxmlformats.org/officeDocument/2006/relationships/hyperlink" Target="#Premissas_Opera&#231;&#245;es!A1"/><Relationship Id="rId4" Type="http://schemas.openxmlformats.org/officeDocument/2006/relationships/hyperlink" Target="#Funcion&#225;rios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RE!A1"/><Relationship Id="rId3" Type="http://schemas.openxmlformats.org/officeDocument/2006/relationships/hyperlink" Target="#'Custo fixo'!A1"/><Relationship Id="rId7" Type="http://schemas.openxmlformats.org/officeDocument/2006/relationships/hyperlink" Target="#Relat&#243;rio!A1"/><Relationship Id="rId2" Type="http://schemas.openxmlformats.org/officeDocument/2006/relationships/hyperlink" Target="#'Investimento Inicial'!A1"/><Relationship Id="rId1" Type="http://schemas.openxmlformats.org/officeDocument/2006/relationships/hyperlink" Target="#Inicio!A1"/><Relationship Id="rId6" Type="http://schemas.openxmlformats.org/officeDocument/2006/relationships/hyperlink" Target="#Dashboard!A1"/><Relationship Id="rId5" Type="http://schemas.openxmlformats.org/officeDocument/2006/relationships/hyperlink" Target="#Premissas_Opera&#231;&#245;es!A1"/><Relationship Id="rId4" Type="http://schemas.openxmlformats.org/officeDocument/2006/relationships/hyperlink" Target="#Funcion&#225;rios!A1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RE!A1"/><Relationship Id="rId3" Type="http://schemas.openxmlformats.org/officeDocument/2006/relationships/hyperlink" Target="#Premissas!A1"/><Relationship Id="rId7" Type="http://schemas.openxmlformats.org/officeDocument/2006/relationships/hyperlink" Target="#Relat&#243;rio!A1"/><Relationship Id="rId2" Type="http://schemas.openxmlformats.org/officeDocument/2006/relationships/hyperlink" Target="#'Investimento Inicial'!A1"/><Relationship Id="rId1" Type="http://schemas.openxmlformats.org/officeDocument/2006/relationships/hyperlink" Target="#Inicio!A1"/><Relationship Id="rId6" Type="http://schemas.openxmlformats.org/officeDocument/2006/relationships/hyperlink" Target="#Dashboard!A1"/><Relationship Id="rId5" Type="http://schemas.openxmlformats.org/officeDocument/2006/relationships/hyperlink" Target="#Premissas_Opera&#231;&#245;es!A1"/><Relationship Id="rId4" Type="http://schemas.openxmlformats.org/officeDocument/2006/relationships/hyperlink" Target="#Funcion&#225;rios!A1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DRE!A1"/><Relationship Id="rId3" Type="http://schemas.openxmlformats.org/officeDocument/2006/relationships/hyperlink" Target="#Premissas!A1"/><Relationship Id="rId7" Type="http://schemas.openxmlformats.org/officeDocument/2006/relationships/hyperlink" Target="#Relat&#243;rio!A1"/><Relationship Id="rId2" Type="http://schemas.openxmlformats.org/officeDocument/2006/relationships/hyperlink" Target="#'Investimento Inicial'!A1"/><Relationship Id="rId1" Type="http://schemas.openxmlformats.org/officeDocument/2006/relationships/hyperlink" Target="#Inicio!A1"/><Relationship Id="rId6" Type="http://schemas.openxmlformats.org/officeDocument/2006/relationships/hyperlink" Target="#Dashboard!A1"/><Relationship Id="rId5" Type="http://schemas.openxmlformats.org/officeDocument/2006/relationships/hyperlink" Target="#Premissas_Opera&#231;&#245;es!A1"/><Relationship Id="rId4" Type="http://schemas.openxmlformats.org/officeDocument/2006/relationships/hyperlink" Target="#'Custo fixo'!A1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Relat&#243;rio!A1"/><Relationship Id="rId3" Type="http://schemas.openxmlformats.org/officeDocument/2006/relationships/hyperlink" Target="#Premissas!A1"/><Relationship Id="rId7" Type="http://schemas.openxmlformats.org/officeDocument/2006/relationships/hyperlink" Target="#Dashboard!A1"/><Relationship Id="rId2" Type="http://schemas.openxmlformats.org/officeDocument/2006/relationships/hyperlink" Target="#'Investimento Inicial'!A1"/><Relationship Id="rId1" Type="http://schemas.openxmlformats.org/officeDocument/2006/relationships/hyperlink" Target="#Inicio!A1"/><Relationship Id="rId6" Type="http://schemas.openxmlformats.org/officeDocument/2006/relationships/hyperlink" Target="#Premissas_Opera&#231;&#245;es!A1"/><Relationship Id="rId5" Type="http://schemas.openxmlformats.org/officeDocument/2006/relationships/hyperlink" Target="#Funcion&#225;rios!A1"/><Relationship Id="rId10" Type="http://schemas.openxmlformats.org/officeDocument/2006/relationships/image" Target="../media/image1.png"/><Relationship Id="rId4" Type="http://schemas.openxmlformats.org/officeDocument/2006/relationships/hyperlink" Target="#'Custo fixo'!A1"/><Relationship Id="rId9" Type="http://schemas.openxmlformats.org/officeDocument/2006/relationships/hyperlink" Target="#DRE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Relat&#243;rio!A1"/><Relationship Id="rId3" Type="http://schemas.openxmlformats.org/officeDocument/2006/relationships/hyperlink" Target="#'Investimento Inicial'!A1"/><Relationship Id="rId7" Type="http://schemas.openxmlformats.org/officeDocument/2006/relationships/hyperlink" Target="#Premissas_Opera&#231;&#245;es!A1"/><Relationship Id="rId2" Type="http://schemas.openxmlformats.org/officeDocument/2006/relationships/hyperlink" Target="#Inicio!A1"/><Relationship Id="rId1" Type="http://schemas.openxmlformats.org/officeDocument/2006/relationships/chart" Target="../charts/chart1.xml"/><Relationship Id="rId6" Type="http://schemas.openxmlformats.org/officeDocument/2006/relationships/hyperlink" Target="#Funcion&#225;rios!A1"/><Relationship Id="rId11" Type="http://schemas.openxmlformats.org/officeDocument/2006/relationships/image" Target="../media/image2.jpeg"/><Relationship Id="rId5" Type="http://schemas.openxmlformats.org/officeDocument/2006/relationships/hyperlink" Target="#'Custo fixo'!A1"/><Relationship Id="rId10" Type="http://schemas.openxmlformats.org/officeDocument/2006/relationships/image" Target="../media/image1.png"/><Relationship Id="rId4" Type="http://schemas.openxmlformats.org/officeDocument/2006/relationships/hyperlink" Target="#Premissas!A1"/><Relationship Id="rId9" Type="http://schemas.openxmlformats.org/officeDocument/2006/relationships/hyperlink" Target="#DRE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Dashboard!A1"/><Relationship Id="rId3" Type="http://schemas.openxmlformats.org/officeDocument/2006/relationships/hyperlink" Target="#'Investimento Inicial'!A1"/><Relationship Id="rId7" Type="http://schemas.openxmlformats.org/officeDocument/2006/relationships/hyperlink" Target="#Premissas_Opera&#231;&#245;es!A1"/><Relationship Id="rId2" Type="http://schemas.openxmlformats.org/officeDocument/2006/relationships/hyperlink" Target="#Inicio!A1"/><Relationship Id="rId1" Type="http://schemas.openxmlformats.org/officeDocument/2006/relationships/chart" Target="../charts/chart2.xml"/><Relationship Id="rId6" Type="http://schemas.openxmlformats.org/officeDocument/2006/relationships/hyperlink" Target="#Funcion&#225;rios!A1"/><Relationship Id="rId5" Type="http://schemas.openxmlformats.org/officeDocument/2006/relationships/hyperlink" Target="#'Custo fixo'!A1"/><Relationship Id="rId10" Type="http://schemas.openxmlformats.org/officeDocument/2006/relationships/image" Target="../media/image1.png"/><Relationship Id="rId4" Type="http://schemas.openxmlformats.org/officeDocument/2006/relationships/hyperlink" Target="#Premissas!A1"/><Relationship Id="rId9" Type="http://schemas.openxmlformats.org/officeDocument/2006/relationships/hyperlink" Target="#DRE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Relat&#243;rio!A1"/><Relationship Id="rId3" Type="http://schemas.openxmlformats.org/officeDocument/2006/relationships/hyperlink" Target="#Premissas!A1"/><Relationship Id="rId7" Type="http://schemas.openxmlformats.org/officeDocument/2006/relationships/hyperlink" Target="#Dashboard!A1"/><Relationship Id="rId2" Type="http://schemas.openxmlformats.org/officeDocument/2006/relationships/hyperlink" Target="#'Investimento Inicial'!A1"/><Relationship Id="rId1" Type="http://schemas.openxmlformats.org/officeDocument/2006/relationships/hyperlink" Target="#Inicio!A1"/><Relationship Id="rId6" Type="http://schemas.openxmlformats.org/officeDocument/2006/relationships/hyperlink" Target="#Premissas_Opera&#231;&#245;es!A1"/><Relationship Id="rId5" Type="http://schemas.openxmlformats.org/officeDocument/2006/relationships/hyperlink" Target="#Funcion&#225;rios!A1"/><Relationship Id="rId4" Type="http://schemas.openxmlformats.org/officeDocument/2006/relationships/hyperlink" Target="#'Custo fixo'!A1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419100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5B9739D-3073-6F46-BC39-2B9E0A3B263D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1</xdr:col>
      <xdr:colOff>76200</xdr:colOff>
      <xdr:row>1</xdr:row>
      <xdr:rowOff>165100</xdr:rowOff>
    </xdr:from>
    <xdr:to>
      <xdr:col>2</xdr:col>
      <xdr:colOff>787400</xdr:colOff>
      <xdr:row>11</xdr:row>
      <xdr:rowOff>12700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2BD65-58C0-3044-9CDD-EC5719C797A3}"/>
            </a:ext>
          </a:extLst>
        </xdr:cNvPr>
        <xdr:cNvSpPr/>
      </xdr:nvSpPr>
      <xdr:spPr>
        <a:xfrm>
          <a:off x="368300" y="596900"/>
          <a:ext cx="1841500" cy="19558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2</xdr:col>
      <xdr:colOff>812800</xdr:colOff>
      <xdr:row>1</xdr:row>
      <xdr:rowOff>165100</xdr:rowOff>
    </xdr:from>
    <xdr:to>
      <xdr:col>4</xdr:col>
      <xdr:colOff>393700</xdr:colOff>
      <xdr:row>11</xdr:row>
      <xdr:rowOff>12700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D4CD3-FE06-424C-8D13-C374F3AB3E6E}"/>
            </a:ext>
          </a:extLst>
        </xdr:cNvPr>
        <xdr:cNvSpPr/>
      </xdr:nvSpPr>
      <xdr:spPr>
        <a:xfrm>
          <a:off x="2235200" y="596900"/>
          <a:ext cx="1841500" cy="19558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4</xdr:col>
      <xdr:colOff>419100</xdr:colOff>
      <xdr:row>1</xdr:row>
      <xdr:rowOff>165100</xdr:rowOff>
    </xdr:from>
    <xdr:to>
      <xdr:col>6</xdr:col>
      <xdr:colOff>0</xdr:colOff>
      <xdr:row>11</xdr:row>
      <xdr:rowOff>12700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043B28-1A2E-A74A-A93A-47DD8D25085B}"/>
            </a:ext>
          </a:extLst>
        </xdr:cNvPr>
        <xdr:cNvSpPr/>
      </xdr:nvSpPr>
      <xdr:spPr>
        <a:xfrm>
          <a:off x="4102100" y="596900"/>
          <a:ext cx="1841500" cy="19558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6</xdr:col>
      <xdr:colOff>25400</xdr:colOff>
      <xdr:row>1</xdr:row>
      <xdr:rowOff>165100</xdr:rowOff>
    </xdr:from>
    <xdr:to>
      <xdr:col>7</xdr:col>
      <xdr:colOff>736600</xdr:colOff>
      <xdr:row>11</xdr:row>
      <xdr:rowOff>12700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9CC622-EFE4-7847-87BA-FF7163B09DFA}"/>
            </a:ext>
          </a:extLst>
        </xdr:cNvPr>
        <xdr:cNvSpPr/>
      </xdr:nvSpPr>
      <xdr:spPr>
        <a:xfrm>
          <a:off x="5969000" y="596900"/>
          <a:ext cx="1841500" cy="19558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1</xdr:col>
      <xdr:colOff>76200</xdr:colOff>
      <xdr:row>11</xdr:row>
      <xdr:rowOff>25400</xdr:rowOff>
    </xdr:from>
    <xdr:to>
      <xdr:col>2</xdr:col>
      <xdr:colOff>787400</xdr:colOff>
      <xdr:row>23</xdr:row>
      <xdr:rowOff>12700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6224D2-2861-2244-8979-E07CE8F9E923}"/>
            </a:ext>
          </a:extLst>
        </xdr:cNvPr>
        <xdr:cNvSpPr/>
      </xdr:nvSpPr>
      <xdr:spPr>
        <a:xfrm>
          <a:off x="368300" y="2565400"/>
          <a:ext cx="1841500" cy="19685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2</xdr:col>
      <xdr:colOff>812800</xdr:colOff>
      <xdr:row>11</xdr:row>
      <xdr:rowOff>25400</xdr:rowOff>
    </xdr:from>
    <xdr:to>
      <xdr:col>4</xdr:col>
      <xdr:colOff>393700</xdr:colOff>
      <xdr:row>23</xdr:row>
      <xdr:rowOff>12700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3E104B-6AB2-9F42-BFF0-E9E40FBADF90}"/>
            </a:ext>
          </a:extLst>
        </xdr:cNvPr>
        <xdr:cNvSpPr/>
      </xdr:nvSpPr>
      <xdr:spPr>
        <a:xfrm>
          <a:off x="2235200" y="2565400"/>
          <a:ext cx="1841500" cy="19685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4</xdr:col>
      <xdr:colOff>419100</xdr:colOff>
      <xdr:row>11</xdr:row>
      <xdr:rowOff>25400</xdr:rowOff>
    </xdr:from>
    <xdr:to>
      <xdr:col>6</xdr:col>
      <xdr:colOff>0</xdr:colOff>
      <xdr:row>23</xdr:row>
      <xdr:rowOff>12700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BAB3A9-63F6-F641-A40F-255D39426E52}"/>
            </a:ext>
          </a:extLst>
        </xdr:cNvPr>
        <xdr:cNvSpPr/>
      </xdr:nvSpPr>
      <xdr:spPr>
        <a:xfrm>
          <a:off x="4102100" y="2565400"/>
          <a:ext cx="1841500" cy="19685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6</xdr:col>
      <xdr:colOff>25400</xdr:colOff>
      <xdr:row>11</xdr:row>
      <xdr:rowOff>25400</xdr:rowOff>
    </xdr:from>
    <xdr:to>
      <xdr:col>7</xdr:col>
      <xdr:colOff>736600</xdr:colOff>
      <xdr:row>23</xdr:row>
      <xdr:rowOff>12700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70F583E-7FB9-B346-BD78-A57487C83FB7}"/>
            </a:ext>
          </a:extLst>
        </xdr:cNvPr>
        <xdr:cNvSpPr/>
      </xdr:nvSpPr>
      <xdr:spPr>
        <a:xfrm>
          <a:off x="5969000" y="2565400"/>
          <a:ext cx="1841500" cy="19685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3</xdr:col>
      <xdr:colOff>482600</xdr:colOff>
      <xdr:row>0</xdr:row>
      <xdr:rowOff>0</xdr:rowOff>
    </xdr:from>
    <xdr:to>
      <xdr:col>4</xdr:col>
      <xdr:colOff>1028700</xdr:colOff>
      <xdr:row>0</xdr:row>
      <xdr:rowOff>417983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DE3BDE4E-CC76-BA4A-B299-94F66A6A0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300" y="0"/>
          <a:ext cx="1676400" cy="417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2819400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9FCAC-C12B-D743-9259-CF773F4B05AF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12700</xdr:colOff>
      <xdr:row>1</xdr:row>
      <xdr:rowOff>25400</xdr:rowOff>
    </xdr:from>
    <xdr:to>
      <xdr:col>2</xdr:col>
      <xdr:colOff>1676400</xdr:colOff>
      <xdr:row>1</xdr:row>
      <xdr:rowOff>520700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D8274767-58EC-0D4A-8772-50E7D736DF64}"/>
            </a:ext>
          </a:extLst>
        </xdr:cNvPr>
        <xdr:cNvSpPr/>
      </xdr:nvSpPr>
      <xdr:spPr>
        <a:xfrm>
          <a:off x="12700" y="457200"/>
          <a:ext cx="18415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2</xdr:col>
      <xdr:colOff>1701800</xdr:colOff>
      <xdr:row>1</xdr:row>
      <xdr:rowOff>25400</xdr:rowOff>
    </xdr:from>
    <xdr:to>
      <xdr:col>2</xdr:col>
      <xdr:colOff>3543300</xdr:colOff>
      <xdr:row>1</xdr:row>
      <xdr:rowOff>520700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3381B6-7586-654D-A0B9-5AD2750760B8}"/>
            </a:ext>
          </a:extLst>
        </xdr:cNvPr>
        <xdr:cNvSpPr/>
      </xdr:nvSpPr>
      <xdr:spPr>
        <a:xfrm>
          <a:off x="1879600" y="4572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2</xdr:col>
      <xdr:colOff>3568700</xdr:colOff>
      <xdr:row>1</xdr:row>
      <xdr:rowOff>25400</xdr:rowOff>
    </xdr:from>
    <xdr:to>
      <xdr:col>2</xdr:col>
      <xdr:colOff>5410200</xdr:colOff>
      <xdr:row>1</xdr:row>
      <xdr:rowOff>520700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9AB8F2-3410-8F4D-85A3-704EE2DA9176}"/>
            </a:ext>
          </a:extLst>
        </xdr:cNvPr>
        <xdr:cNvSpPr/>
      </xdr:nvSpPr>
      <xdr:spPr>
        <a:xfrm>
          <a:off x="3746500" y="4572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2</xdr:col>
      <xdr:colOff>5435600</xdr:colOff>
      <xdr:row>1</xdr:row>
      <xdr:rowOff>25400</xdr:rowOff>
    </xdr:from>
    <xdr:to>
      <xdr:col>3</xdr:col>
      <xdr:colOff>1143000</xdr:colOff>
      <xdr:row>1</xdr:row>
      <xdr:rowOff>520700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15729B-D27E-0A4F-9D33-2BEF0B1AC90B}"/>
            </a:ext>
          </a:extLst>
        </xdr:cNvPr>
        <xdr:cNvSpPr/>
      </xdr:nvSpPr>
      <xdr:spPr>
        <a:xfrm>
          <a:off x="5613400" y="4572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3</xdr:col>
      <xdr:colOff>1168400</xdr:colOff>
      <xdr:row>1</xdr:row>
      <xdr:rowOff>25400</xdr:rowOff>
    </xdr:from>
    <xdr:to>
      <xdr:col>5</xdr:col>
      <xdr:colOff>12700</xdr:colOff>
      <xdr:row>1</xdr:row>
      <xdr:rowOff>520700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8D05E5-2020-3D4E-91DC-536FEF01CFC5}"/>
            </a:ext>
          </a:extLst>
        </xdr:cNvPr>
        <xdr:cNvSpPr/>
      </xdr:nvSpPr>
      <xdr:spPr>
        <a:xfrm>
          <a:off x="7480300" y="4572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5</xdr:col>
      <xdr:colOff>38100</xdr:colOff>
      <xdr:row>1</xdr:row>
      <xdr:rowOff>25400</xdr:rowOff>
    </xdr:from>
    <xdr:to>
      <xdr:col>5</xdr:col>
      <xdr:colOff>1206500</xdr:colOff>
      <xdr:row>1</xdr:row>
      <xdr:rowOff>520700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5927E3-F126-1C4F-9A4F-3C0A8DEF687C}"/>
            </a:ext>
          </a:extLst>
        </xdr:cNvPr>
        <xdr:cNvSpPr/>
      </xdr:nvSpPr>
      <xdr:spPr>
        <a:xfrm>
          <a:off x="9347200" y="4572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5</xdr:col>
      <xdr:colOff>1231900</xdr:colOff>
      <xdr:row>1</xdr:row>
      <xdr:rowOff>25400</xdr:rowOff>
    </xdr:from>
    <xdr:to>
      <xdr:col>7</xdr:col>
      <xdr:colOff>800100</xdr:colOff>
      <xdr:row>1</xdr:row>
      <xdr:rowOff>520700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C059C6-78B7-D24E-98B6-DF2F70D92762}"/>
            </a:ext>
          </a:extLst>
        </xdr:cNvPr>
        <xdr:cNvSpPr/>
      </xdr:nvSpPr>
      <xdr:spPr>
        <a:xfrm>
          <a:off x="10541000" y="4572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7</xdr:col>
      <xdr:colOff>825500</xdr:colOff>
      <xdr:row>1</xdr:row>
      <xdr:rowOff>25400</xdr:rowOff>
    </xdr:from>
    <xdr:to>
      <xdr:col>8</xdr:col>
      <xdr:colOff>990600</xdr:colOff>
      <xdr:row>1</xdr:row>
      <xdr:rowOff>520700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3E5764C-7C7A-A34A-9C87-4AB1B577779F}"/>
            </a:ext>
          </a:extLst>
        </xdr:cNvPr>
        <xdr:cNvSpPr/>
      </xdr:nvSpPr>
      <xdr:spPr>
        <a:xfrm>
          <a:off x="11734800" y="4572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2</xdr:col>
      <xdr:colOff>2878667</xdr:colOff>
      <xdr:row>0</xdr:row>
      <xdr:rowOff>0</xdr:rowOff>
    </xdr:from>
    <xdr:to>
      <xdr:col>2</xdr:col>
      <xdr:colOff>4555067</xdr:colOff>
      <xdr:row>0</xdr:row>
      <xdr:rowOff>417983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B716D5B0-8683-8241-999B-DF1201297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1676400" cy="417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2819400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AA8A76-A569-DA43-9B73-E57A15AB3BA2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2</xdr:col>
      <xdr:colOff>1663700</xdr:colOff>
      <xdr:row>1</xdr:row>
      <xdr:rowOff>495300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7A9D3C-271C-084A-A9E0-73B2E7C55CA8}"/>
            </a:ext>
          </a:extLst>
        </xdr:cNvPr>
        <xdr:cNvSpPr/>
      </xdr:nvSpPr>
      <xdr:spPr>
        <a:xfrm>
          <a:off x="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2</xdr:col>
      <xdr:colOff>1689100</xdr:colOff>
      <xdr:row>1</xdr:row>
      <xdr:rowOff>0</xdr:rowOff>
    </xdr:from>
    <xdr:to>
      <xdr:col>2</xdr:col>
      <xdr:colOff>3530600</xdr:colOff>
      <xdr:row>1</xdr:row>
      <xdr:rowOff>495300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9A300591-B369-9048-ABEC-A22F83DD763A}"/>
            </a:ext>
          </a:extLst>
        </xdr:cNvPr>
        <xdr:cNvSpPr/>
      </xdr:nvSpPr>
      <xdr:spPr>
        <a:xfrm>
          <a:off x="1866900" y="431800"/>
          <a:ext cx="18415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2</xdr:col>
      <xdr:colOff>3556000</xdr:colOff>
      <xdr:row>1</xdr:row>
      <xdr:rowOff>0</xdr:rowOff>
    </xdr:from>
    <xdr:to>
      <xdr:col>2</xdr:col>
      <xdr:colOff>5397500</xdr:colOff>
      <xdr:row>1</xdr:row>
      <xdr:rowOff>495300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A5479D-4A19-B545-825F-4ED32D8F7A90}"/>
            </a:ext>
          </a:extLst>
        </xdr:cNvPr>
        <xdr:cNvSpPr/>
      </xdr:nvSpPr>
      <xdr:spPr>
        <a:xfrm>
          <a:off x="37338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2</xdr:col>
      <xdr:colOff>5422900</xdr:colOff>
      <xdr:row>1</xdr:row>
      <xdr:rowOff>0</xdr:rowOff>
    </xdr:from>
    <xdr:to>
      <xdr:col>3</xdr:col>
      <xdr:colOff>1384300</xdr:colOff>
      <xdr:row>1</xdr:row>
      <xdr:rowOff>495300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AE119D-9083-3942-9FBD-95696306AD06}"/>
            </a:ext>
          </a:extLst>
        </xdr:cNvPr>
        <xdr:cNvSpPr/>
      </xdr:nvSpPr>
      <xdr:spPr>
        <a:xfrm>
          <a:off x="56007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3</xdr:col>
      <xdr:colOff>1409700</xdr:colOff>
      <xdr:row>1</xdr:row>
      <xdr:rowOff>0</xdr:rowOff>
    </xdr:from>
    <xdr:to>
      <xdr:col>4</xdr:col>
      <xdr:colOff>1257300</xdr:colOff>
      <xdr:row>1</xdr:row>
      <xdr:rowOff>495300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AB276B-9527-AB49-AB86-6A28F7438D06}"/>
            </a:ext>
          </a:extLst>
        </xdr:cNvPr>
        <xdr:cNvSpPr/>
      </xdr:nvSpPr>
      <xdr:spPr>
        <a:xfrm>
          <a:off x="74676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4</xdr:col>
      <xdr:colOff>1282700</xdr:colOff>
      <xdr:row>1</xdr:row>
      <xdr:rowOff>0</xdr:rowOff>
    </xdr:from>
    <xdr:to>
      <xdr:col>5</xdr:col>
      <xdr:colOff>762000</xdr:colOff>
      <xdr:row>1</xdr:row>
      <xdr:rowOff>495300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790531-DB9A-924A-8DF0-192E5EE87EBA}"/>
            </a:ext>
          </a:extLst>
        </xdr:cNvPr>
        <xdr:cNvSpPr/>
      </xdr:nvSpPr>
      <xdr:spPr>
        <a:xfrm>
          <a:off x="93345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5</xdr:col>
      <xdr:colOff>787400</xdr:colOff>
      <xdr:row>1</xdr:row>
      <xdr:rowOff>0</xdr:rowOff>
    </xdr:from>
    <xdr:to>
      <xdr:col>7</xdr:col>
      <xdr:colOff>190500</xdr:colOff>
      <xdr:row>1</xdr:row>
      <xdr:rowOff>495300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7A8F09-8478-6145-B186-C8355B074EDD}"/>
            </a:ext>
          </a:extLst>
        </xdr:cNvPr>
        <xdr:cNvSpPr/>
      </xdr:nvSpPr>
      <xdr:spPr>
        <a:xfrm>
          <a:off x="105283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7</xdr:col>
      <xdr:colOff>215900</xdr:colOff>
      <xdr:row>1</xdr:row>
      <xdr:rowOff>0</xdr:rowOff>
    </xdr:from>
    <xdr:to>
      <xdr:col>8</xdr:col>
      <xdr:colOff>381000</xdr:colOff>
      <xdr:row>1</xdr:row>
      <xdr:rowOff>495300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E19ACD-4049-5144-A278-3E3C164FF018}"/>
            </a:ext>
          </a:extLst>
        </xdr:cNvPr>
        <xdr:cNvSpPr/>
      </xdr:nvSpPr>
      <xdr:spPr>
        <a:xfrm>
          <a:off x="117221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2</xdr:col>
      <xdr:colOff>2864555</xdr:colOff>
      <xdr:row>0</xdr:row>
      <xdr:rowOff>0</xdr:rowOff>
    </xdr:from>
    <xdr:to>
      <xdr:col>2</xdr:col>
      <xdr:colOff>4540955</xdr:colOff>
      <xdr:row>0</xdr:row>
      <xdr:rowOff>417983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0BA260A-F9F9-3641-BE0F-3BF8EAFB5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888" y="0"/>
          <a:ext cx="1676400" cy="4179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2819400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A3E79A-0C88-4240-90B2-37BB1D29EAB4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2</xdr:col>
      <xdr:colOff>1663700</xdr:colOff>
      <xdr:row>1</xdr:row>
      <xdr:rowOff>495300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D9388-AD2B-B24C-B0FB-08D15FB268B8}"/>
            </a:ext>
          </a:extLst>
        </xdr:cNvPr>
        <xdr:cNvSpPr/>
      </xdr:nvSpPr>
      <xdr:spPr>
        <a:xfrm>
          <a:off x="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2</xdr:col>
      <xdr:colOff>1689100</xdr:colOff>
      <xdr:row>1</xdr:row>
      <xdr:rowOff>0</xdr:rowOff>
    </xdr:from>
    <xdr:to>
      <xdr:col>2</xdr:col>
      <xdr:colOff>3530600</xdr:colOff>
      <xdr:row>1</xdr:row>
      <xdr:rowOff>495300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27449C-7496-4F48-94DC-35C73A1CEBDC}"/>
            </a:ext>
          </a:extLst>
        </xdr:cNvPr>
        <xdr:cNvSpPr/>
      </xdr:nvSpPr>
      <xdr:spPr>
        <a:xfrm>
          <a:off x="18669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2</xdr:col>
      <xdr:colOff>3556000</xdr:colOff>
      <xdr:row>1</xdr:row>
      <xdr:rowOff>0</xdr:rowOff>
    </xdr:from>
    <xdr:to>
      <xdr:col>2</xdr:col>
      <xdr:colOff>5397500</xdr:colOff>
      <xdr:row>1</xdr:row>
      <xdr:rowOff>495300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73818177-CA40-6F4E-9DCD-50F324CF1240}"/>
            </a:ext>
          </a:extLst>
        </xdr:cNvPr>
        <xdr:cNvSpPr/>
      </xdr:nvSpPr>
      <xdr:spPr>
        <a:xfrm>
          <a:off x="3733800" y="431800"/>
          <a:ext cx="18415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2</xdr:col>
      <xdr:colOff>5422900</xdr:colOff>
      <xdr:row>1</xdr:row>
      <xdr:rowOff>0</xdr:rowOff>
    </xdr:from>
    <xdr:to>
      <xdr:col>3</xdr:col>
      <xdr:colOff>1130300</xdr:colOff>
      <xdr:row>1</xdr:row>
      <xdr:rowOff>495300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66311A-0E08-F647-B1BF-C751778F4C69}"/>
            </a:ext>
          </a:extLst>
        </xdr:cNvPr>
        <xdr:cNvSpPr/>
      </xdr:nvSpPr>
      <xdr:spPr>
        <a:xfrm>
          <a:off x="56007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3</xdr:col>
      <xdr:colOff>1155700</xdr:colOff>
      <xdr:row>1</xdr:row>
      <xdr:rowOff>0</xdr:rowOff>
    </xdr:from>
    <xdr:to>
      <xdr:col>5</xdr:col>
      <xdr:colOff>0</xdr:colOff>
      <xdr:row>1</xdr:row>
      <xdr:rowOff>495300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E380C6-0C9F-E041-BFB2-C763AAFD96AD}"/>
            </a:ext>
          </a:extLst>
        </xdr:cNvPr>
        <xdr:cNvSpPr/>
      </xdr:nvSpPr>
      <xdr:spPr>
        <a:xfrm>
          <a:off x="74676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5</xdr:col>
      <xdr:colOff>25400</xdr:colOff>
      <xdr:row>1</xdr:row>
      <xdr:rowOff>0</xdr:rowOff>
    </xdr:from>
    <xdr:to>
      <xdr:col>5</xdr:col>
      <xdr:colOff>1193800</xdr:colOff>
      <xdr:row>1</xdr:row>
      <xdr:rowOff>495300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5AE8BD-7921-4F49-8D74-1BC992A2F6C2}"/>
            </a:ext>
          </a:extLst>
        </xdr:cNvPr>
        <xdr:cNvSpPr/>
      </xdr:nvSpPr>
      <xdr:spPr>
        <a:xfrm>
          <a:off x="93345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5</xdr:col>
      <xdr:colOff>1219200</xdr:colOff>
      <xdr:row>1</xdr:row>
      <xdr:rowOff>0</xdr:rowOff>
    </xdr:from>
    <xdr:to>
      <xdr:col>7</xdr:col>
      <xdr:colOff>787400</xdr:colOff>
      <xdr:row>1</xdr:row>
      <xdr:rowOff>495300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38B2A4-8EF0-EC41-B5A3-CBB6F809844E}"/>
            </a:ext>
          </a:extLst>
        </xdr:cNvPr>
        <xdr:cNvSpPr/>
      </xdr:nvSpPr>
      <xdr:spPr>
        <a:xfrm>
          <a:off x="105283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7</xdr:col>
      <xdr:colOff>812800</xdr:colOff>
      <xdr:row>1</xdr:row>
      <xdr:rowOff>0</xdr:rowOff>
    </xdr:from>
    <xdr:to>
      <xdr:col>8</xdr:col>
      <xdr:colOff>977900</xdr:colOff>
      <xdr:row>1</xdr:row>
      <xdr:rowOff>495300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FABC2D3-9684-A643-B75C-263A6E7CC6EF}"/>
            </a:ext>
          </a:extLst>
        </xdr:cNvPr>
        <xdr:cNvSpPr/>
      </xdr:nvSpPr>
      <xdr:spPr>
        <a:xfrm>
          <a:off x="117221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2</xdr:col>
      <xdr:colOff>2864555</xdr:colOff>
      <xdr:row>0</xdr:row>
      <xdr:rowOff>0</xdr:rowOff>
    </xdr:from>
    <xdr:to>
      <xdr:col>2</xdr:col>
      <xdr:colOff>4540955</xdr:colOff>
      <xdr:row>0</xdr:row>
      <xdr:rowOff>417983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42A4233-3AFF-C44E-8AA1-68060F1C0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888" y="0"/>
          <a:ext cx="1676400" cy="417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2819400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3E32B-FC56-C449-ABD7-0509DF9BEDDD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2</xdr:col>
      <xdr:colOff>1663700</xdr:colOff>
      <xdr:row>1</xdr:row>
      <xdr:rowOff>495300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73B64-5617-4644-9506-FE0126828746}"/>
            </a:ext>
          </a:extLst>
        </xdr:cNvPr>
        <xdr:cNvSpPr/>
      </xdr:nvSpPr>
      <xdr:spPr>
        <a:xfrm>
          <a:off x="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2</xdr:col>
      <xdr:colOff>1689100</xdr:colOff>
      <xdr:row>1</xdr:row>
      <xdr:rowOff>0</xdr:rowOff>
    </xdr:from>
    <xdr:to>
      <xdr:col>2</xdr:col>
      <xdr:colOff>3530600</xdr:colOff>
      <xdr:row>1</xdr:row>
      <xdr:rowOff>495300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2E8C1B-AC07-274B-8B74-EF592E57C78B}"/>
            </a:ext>
          </a:extLst>
        </xdr:cNvPr>
        <xdr:cNvSpPr/>
      </xdr:nvSpPr>
      <xdr:spPr>
        <a:xfrm>
          <a:off x="18669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2</xdr:col>
      <xdr:colOff>3556000</xdr:colOff>
      <xdr:row>1</xdr:row>
      <xdr:rowOff>0</xdr:rowOff>
    </xdr:from>
    <xdr:to>
      <xdr:col>3</xdr:col>
      <xdr:colOff>711200</xdr:colOff>
      <xdr:row>1</xdr:row>
      <xdr:rowOff>495300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451163-6EA5-8343-8BF4-E880D92C298C}"/>
            </a:ext>
          </a:extLst>
        </xdr:cNvPr>
        <xdr:cNvSpPr/>
      </xdr:nvSpPr>
      <xdr:spPr>
        <a:xfrm>
          <a:off x="37338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3</xdr:col>
      <xdr:colOff>736600</xdr:colOff>
      <xdr:row>1</xdr:row>
      <xdr:rowOff>0</xdr:rowOff>
    </xdr:from>
    <xdr:to>
      <xdr:col>4</xdr:col>
      <xdr:colOff>1092200</xdr:colOff>
      <xdr:row>1</xdr:row>
      <xdr:rowOff>495300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EB524A33-4455-5A4F-8214-79A958D04A3A}"/>
            </a:ext>
          </a:extLst>
        </xdr:cNvPr>
        <xdr:cNvSpPr/>
      </xdr:nvSpPr>
      <xdr:spPr>
        <a:xfrm>
          <a:off x="5600700" y="431800"/>
          <a:ext cx="18415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4</xdr:col>
      <xdr:colOff>1117600</xdr:colOff>
      <xdr:row>1</xdr:row>
      <xdr:rowOff>0</xdr:rowOff>
    </xdr:from>
    <xdr:to>
      <xdr:col>5</xdr:col>
      <xdr:colOff>1447800</xdr:colOff>
      <xdr:row>1</xdr:row>
      <xdr:rowOff>495300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9ACE4A-D820-0440-A957-5871C9F31AE2}"/>
            </a:ext>
          </a:extLst>
        </xdr:cNvPr>
        <xdr:cNvSpPr/>
      </xdr:nvSpPr>
      <xdr:spPr>
        <a:xfrm>
          <a:off x="74676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5</xdr:col>
      <xdr:colOff>1473200</xdr:colOff>
      <xdr:row>1</xdr:row>
      <xdr:rowOff>0</xdr:rowOff>
    </xdr:from>
    <xdr:to>
      <xdr:col>6</xdr:col>
      <xdr:colOff>1117600</xdr:colOff>
      <xdr:row>1</xdr:row>
      <xdr:rowOff>495300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E734EF-DC86-AE47-8CF3-949B06294844}"/>
            </a:ext>
          </a:extLst>
        </xdr:cNvPr>
        <xdr:cNvSpPr/>
      </xdr:nvSpPr>
      <xdr:spPr>
        <a:xfrm>
          <a:off x="93345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6</xdr:col>
      <xdr:colOff>1143000</xdr:colOff>
      <xdr:row>1</xdr:row>
      <xdr:rowOff>0</xdr:rowOff>
    </xdr:from>
    <xdr:to>
      <xdr:col>7</xdr:col>
      <xdr:colOff>787400</xdr:colOff>
      <xdr:row>1</xdr:row>
      <xdr:rowOff>495300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602F1BC-35D6-EC4D-86D9-032149B3E083}"/>
            </a:ext>
          </a:extLst>
        </xdr:cNvPr>
        <xdr:cNvSpPr/>
      </xdr:nvSpPr>
      <xdr:spPr>
        <a:xfrm>
          <a:off x="105283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7</xdr:col>
      <xdr:colOff>812800</xdr:colOff>
      <xdr:row>1</xdr:row>
      <xdr:rowOff>0</xdr:rowOff>
    </xdr:from>
    <xdr:to>
      <xdr:col>9</xdr:col>
      <xdr:colOff>279400</xdr:colOff>
      <xdr:row>1</xdr:row>
      <xdr:rowOff>495300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BECC5C0-A001-224A-B66F-ACE771EA760A}"/>
            </a:ext>
          </a:extLst>
        </xdr:cNvPr>
        <xdr:cNvSpPr/>
      </xdr:nvSpPr>
      <xdr:spPr>
        <a:xfrm>
          <a:off x="117221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2</xdr:col>
      <xdr:colOff>2850444</xdr:colOff>
      <xdr:row>0</xdr:row>
      <xdr:rowOff>0</xdr:rowOff>
    </xdr:from>
    <xdr:to>
      <xdr:col>2</xdr:col>
      <xdr:colOff>4526844</xdr:colOff>
      <xdr:row>0</xdr:row>
      <xdr:rowOff>417983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9E4D1CB7-358A-D648-B33B-25CCDA01A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777" y="0"/>
          <a:ext cx="1676400" cy="417983"/>
        </a:xfrm>
        <a:prstGeom prst="rect">
          <a:avLst/>
        </a:prstGeom>
      </xdr:spPr>
    </xdr:pic>
    <xdr:clientData/>
  </xdr:twoCellAnchor>
  <xdr:twoCellAnchor>
    <xdr:from>
      <xdr:col>2</xdr:col>
      <xdr:colOff>1368774</xdr:colOff>
      <xdr:row>10</xdr:row>
      <xdr:rowOff>70555</xdr:rowOff>
    </xdr:from>
    <xdr:to>
      <xdr:col>2</xdr:col>
      <xdr:colOff>4515553</xdr:colOff>
      <xdr:row>11</xdr:row>
      <xdr:rowOff>324555</xdr:rowOff>
    </xdr:to>
    <xdr:sp macro="" textlink="">
      <xdr:nvSpPr>
        <xdr:cNvPr id="13" name="Balão de Linha 1 12">
          <a:extLst>
            <a:ext uri="{FF2B5EF4-FFF2-40B4-BE49-F238E27FC236}">
              <a16:creationId xmlns:a16="http://schemas.microsoft.com/office/drawing/2014/main" id="{41C59443-DBFD-1A46-8E52-D67F7476B5DE}"/>
            </a:ext>
          </a:extLst>
        </xdr:cNvPr>
        <xdr:cNvSpPr/>
      </xdr:nvSpPr>
      <xdr:spPr bwMode="auto">
        <a:xfrm rot="10800000">
          <a:off x="1538107" y="2850444"/>
          <a:ext cx="3146779" cy="635000"/>
        </a:xfrm>
        <a:prstGeom prst="borderCallout1">
          <a:avLst>
            <a:gd name="adj1" fmla="val 40179"/>
            <a:gd name="adj2" fmla="val 104554"/>
            <a:gd name="adj3" fmla="val 139246"/>
            <a:gd name="adj4" fmla="val 124930"/>
          </a:avLst>
        </a:prstGeom>
        <a:gradFill flip="none" rotWithShape="1">
          <a:gsLst>
            <a:gs pos="0">
              <a:srgbClr val="C00000">
                <a:shade val="30000"/>
                <a:satMod val="115000"/>
              </a:srgbClr>
            </a:gs>
            <a:gs pos="50000">
              <a:srgbClr val="C00000">
                <a:shade val="67500"/>
                <a:satMod val="115000"/>
              </a:srgbClr>
            </a:gs>
            <a:gs pos="100000">
              <a:srgbClr val="C00000">
                <a:shade val="100000"/>
                <a:satMod val="115000"/>
              </a:srgbClr>
            </a:gs>
          </a:gsLst>
          <a:lin ang="135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i="1">
              <a:solidFill>
                <a:schemeClr val="bg1"/>
              </a:solidFill>
            </a:rPr>
            <a:t>Não há a necessidade de contratação</a:t>
          </a:r>
          <a:r>
            <a:rPr lang="pt-BR" sz="1100" b="1" i="1" baseline="0">
              <a:solidFill>
                <a:schemeClr val="bg1"/>
              </a:solidFill>
            </a:rPr>
            <a:t> - A Franquia deve ser operada pelo próprio Franqueado</a:t>
          </a:r>
          <a:endParaRPr lang="pt-BR" sz="1100" b="1" i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2794000</xdr:colOff>
      <xdr:row>0</xdr:row>
      <xdr:rowOff>419100</xdr:rowOff>
    </xdr:to>
    <xdr:sp macro="" textlink="">
      <xdr:nvSpPr>
        <xdr:cNvPr id="18" name="Retângul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AAB3B4-F1D1-7D42-8526-4E703DD005CC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2</xdr:col>
      <xdr:colOff>1638300</xdr:colOff>
      <xdr:row>1</xdr:row>
      <xdr:rowOff>495300</xdr:rowOff>
    </xdr:to>
    <xdr:sp macro="" textlink="">
      <xdr:nvSpPr>
        <xdr:cNvPr id="19" name="Retângul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17AF6-BCE7-6841-A5DC-A650CBF0B2BF}"/>
            </a:ext>
          </a:extLst>
        </xdr:cNvPr>
        <xdr:cNvSpPr/>
      </xdr:nvSpPr>
      <xdr:spPr>
        <a:xfrm>
          <a:off x="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2</xdr:col>
      <xdr:colOff>1663700</xdr:colOff>
      <xdr:row>1</xdr:row>
      <xdr:rowOff>0</xdr:rowOff>
    </xdr:from>
    <xdr:to>
      <xdr:col>3</xdr:col>
      <xdr:colOff>640645</xdr:colOff>
      <xdr:row>1</xdr:row>
      <xdr:rowOff>495300</xdr:rowOff>
    </xdr:to>
    <xdr:sp macro="" textlink="">
      <xdr:nvSpPr>
        <xdr:cNvPr id="20" name="Retângulo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0ADAF7-7D4F-FC44-AF3C-6550ED0F5D76}"/>
            </a:ext>
          </a:extLst>
        </xdr:cNvPr>
        <xdr:cNvSpPr/>
      </xdr:nvSpPr>
      <xdr:spPr>
        <a:xfrm>
          <a:off x="18669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3</xdr:col>
      <xdr:colOff>666045</xdr:colOff>
      <xdr:row>1</xdr:row>
      <xdr:rowOff>0</xdr:rowOff>
    </xdr:from>
    <xdr:to>
      <xdr:col>4</xdr:col>
      <xdr:colOff>723900</xdr:colOff>
      <xdr:row>1</xdr:row>
      <xdr:rowOff>495300</xdr:rowOff>
    </xdr:to>
    <xdr:sp macro="" textlink="">
      <xdr:nvSpPr>
        <xdr:cNvPr id="21" name="Retâ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A753BF-8D84-D14F-AD90-7E45200B6ECA}"/>
            </a:ext>
          </a:extLst>
        </xdr:cNvPr>
        <xdr:cNvSpPr/>
      </xdr:nvSpPr>
      <xdr:spPr>
        <a:xfrm>
          <a:off x="37338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4</xdr:col>
      <xdr:colOff>749300</xdr:colOff>
      <xdr:row>1</xdr:row>
      <xdr:rowOff>0</xdr:rowOff>
    </xdr:from>
    <xdr:to>
      <xdr:col>5</xdr:col>
      <xdr:colOff>742244</xdr:colOff>
      <xdr:row>1</xdr:row>
      <xdr:rowOff>495300</xdr:rowOff>
    </xdr:to>
    <xdr:sp macro="" textlink="">
      <xdr:nvSpPr>
        <xdr:cNvPr id="22" name="Retângulo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5FC723-ECA2-CF40-8D7B-2D580D81A3D5}"/>
            </a:ext>
          </a:extLst>
        </xdr:cNvPr>
        <xdr:cNvSpPr/>
      </xdr:nvSpPr>
      <xdr:spPr>
        <a:xfrm>
          <a:off x="56007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5</xdr:col>
      <xdr:colOff>767644</xdr:colOff>
      <xdr:row>1</xdr:row>
      <xdr:rowOff>0</xdr:rowOff>
    </xdr:from>
    <xdr:to>
      <xdr:col>7</xdr:col>
      <xdr:colOff>673100</xdr:colOff>
      <xdr:row>1</xdr:row>
      <xdr:rowOff>495300</xdr:rowOff>
    </xdr:to>
    <xdr:sp macro="" textlink="">
      <xdr:nvSpPr>
        <xdr:cNvPr id="23" name="Retângulo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B9A31C-913F-5346-8E47-A0B3155B66BA}"/>
            </a:ext>
          </a:extLst>
        </xdr:cNvPr>
        <xdr:cNvSpPr/>
      </xdr:nvSpPr>
      <xdr:spPr>
        <a:xfrm>
          <a:off x="7467600" y="431800"/>
          <a:ext cx="18415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7</xdr:col>
      <xdr:colOff>698500</xdr:colOff>
      <xdr:row>1</xdr:row>
      <xdr:rowOff>0</xdr:rowOff>
    </xdr:from>
    <xdr:to>
      <xdr:col>8</xdr:col>
      <xdr:colOff>169333</xdr:colOff>
      <xdr:row>1</xdr:row>
      <xdr:rowOff>495300</xdr:rowOff>
    </xdr:to>
    <xdr:sp macro="" textlink="">
      <xdr:nvSpPr>
        <xdr:cNvPr id="24" name="Retângulo 2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91662B-1534-B94A-90AA-E79060B52538}"/>
            </a:ext>
          </a:extLst>
        </xdr:cNvPr>
        <xdr:cNvSpPr/>
      </xdr:nvSpPr>
      <xdr:spPr>
        <a:xfrm>
          <a:off x="93345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8</xdr:col>
      <xdr:colOff>194733</xdr:colOff>
      <xdr:row>1</xdr:row>
      <xdr:rowOff>0</xdr:rowOff>
    </xdr:from>
    <xdr:to>
      <xdr:col>8</xdr:col>
      <xdr:colOff>1371600</xdr:colOff>
      <xdr:row>1</xdr:row>
      <xdr:rowOff>495300</xdr:rowOff>
    </xdr:to>
    <xdr:sp macro="" textlink="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970BB6B-BEB1-8F4F-8EB2-252E478F648E}"/>
            </a:ext>
          </a:extLst>
        </xdr:cNvPr>
        <xdr:cNvSpPr/>
      </xdr:nvSpPr>
      <xdr:spPr>
        <a:xfrm>
          <a:off x="105283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8</xdr:col>
      <xdr:colOff>1397000</xdr:colOff>
      <xdr:row>1</xdr:row>
      <xdr:rowOff>0</xdr:rowOff>
    </xdr:from>
    <xdr:to>
      <xdr:col>10</xdr:col>
      <xdr:colOff>766233</xdr:colOff>
      <xdr:row>1</xdr:row>
      <xdr:rowOff>495300</xdr:rowOff>
    </xdr:to>
    <xdr:sp macro="" textlink="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4CB9205-F79E-544D-800D-EA99B01367BC}"/>
            </a:ext>
          </a:extLst>
        </xdr:cNvPr>
        <xdr:cNvSpPr/>
      </xdr:nvSpPr>
      <xdr:spPr>
        <a:xfrm>
          <a:off x="117221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2</xdr:col>
      <xdr:colOff>2836334</xdr:colOff>
      <xdr:row>0</xdr:row>
      <xdr:rowOff>0</xdr:rowOff>
    </xdr:from>
    <xdr:to>
      <xdr:col>3</xdr:col>
      <xdr:colOff>1648179</xdr:colOff>
      <xdr:row>0</xdr:row>
      <xdr:rowOff>417983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36988A84-C0A0-4B42-977C-0A14FF54D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890" y="0"/>
          <a:ext cx="1676400" cy="4179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32</xdr:row>
      <xdr:rowOff>33336</xdr:rowOff>
    </xdr:from>
    <xdr:to>
      <xdr:col>12</xdr:col>
      <xdr:colOff>523875</xdr:colOff>
      <xdr:row>52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330200</xdr:colOff>
      <xdr:row>0</xdr:row>
      <xdr:rowOff>419100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DF9D7-B9A6-2D49-A9BF-9A2E995A24B3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4</xdr:col>
      <xdr:colOff>11289</xdr:colOff>
      <xdr:row>1</xdr:row>
      <xdr:rowOff>495300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68157E-F0FC-BD46-AECE-282FABABB6FC}"/>
            </a:ext>
          </a:extLst>
        </xdr:cNvPr>
        <xdr:cNvSpPr/>
      </xdr:nvSpPr>
      <xdr:spPr>
        <a:xfrm>
          <a:off x="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4</xdr:col>
      <xdr:colOff>42334</xdr:colOff>
      <xdr:row>1</xdr:row>
      <xdr:rowOff>0</xdr:rowOff>
    </xdr:from>
    <xdr:to>
      <xdr:col>6</xdr:col>
      <xdr:colOff>201789</xdr:colOff>
      <xdr:row>1</xdr:row>
      <xdr:rowOff>495300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2CC2BE-B182-8D44-BC25-E9F79895E3CE}"/>
            </a:ext>
          </a:extLst>
        </xdr:cNvPr>
        <xdr:cNvSpPr/>
      </xdr:nvSpPr>
      <xdr:spPr>
        <a:xfrm>
          <a:off x="18669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6</xdr:col>
      <xdr:colOff>227189</xdr:colOff>
      <xdr:row>1</xdr:row>
      <xdr:rowOff>0</xdr:rowOff>
    </xdr:from>
    <xdr:to>
      <xdr:col>9</xdr:col>
      <xdr:colOff>419100</xdr:colOff>
      <xdr:row>1</xdr:row>
      <xdr:rowOff>495300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1E87B8-DB89-C24E-BF34-8A18199AD2CD}"/>
            </a:ext>
          </a:extLst>
        </xdr:cNvPr>
        <xdr:cNvSpPr/>
      </xdr:nvSpPr>
      <xdr:spPr>
        <a:xfrm>
          <a:off x="37338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9</xdr:col>
      <xdr:colOff>444500</xdr:colOff>
      <xdr:row>1</xdr:row>
      <xdr:rowOff>0</xdr:rowOff>
    </xdr:from>
    <xdr:to>
      <xdr:col>12</xdr:col>
      <xdr:colOff>491066</xdr:colOff>
      <xdr:row>1</xdr:row>
      <xdr:rowOff>495300</xdr:rowOff>
    </xdr:to>
    <xdr:sp macro="" textlink="">
      <xdr:nvSpPr>
        <xdr:cNvPr id="9" name="Retângul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546FAB-A8A7-9049-8261-0F25F3538275}"/>
            </a:ext>
          </a:extLst>
        </xdr:cNvPr>
        <xdr:cNvSpPr/>
      </xdr:nvSpPr>
      <xdr:spPr>
        <a:xfrm>
          <a:off x="56007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12</xdr:col>
      <xdr:colOff>516466</xdr:colOff>
      <xdr:row>1</xdr:row>
      <xdr:rowOff>0</xdr:rowOff>
    </xdr:from>
    <xdr:to>
      <xdr:col>16</xdr:col>
      <xdr:colOff>482600</xdr:colOff>
      <xdr:row>1</xdr:row>
      <xdr:rowOff>495300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6C4715-649A-C84B-BFE8-77FE46B933BE}"/>
            </a:ext>
          </a:extLst>
        </xdr:cNvPr>
        <xdr:cNvSpPr/>
      </xdr:nvSpPr>
      <xdr:spPr>
        <a:xfrm>
          <a:off x="74676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16</xdr:col>
      <xdr:colOff>508000</xdr:colOff>
      <xdr:row>1</xdr:row>
      <xdr:rowOff>0</xdr:rowOff>
    </xdr:from>
    <xdr:to>
      <xdr:col>18</xdr:col>
      <xdr:colOff>482600</xdr:colOff>
      <xdr:row>1</xdr:row>
      <xdr:rowOff>495300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9C4E71B0-3A04-3047-B37A-5072F906D0E5}"/>
            </a:ext>
          </a:extLst>
        </xdr:cNvPr>
        <xdr:cNvSpPr/>
      </xdr:nvSpPr>
      <xdr:spPr>
        <a:xfrm>
          <a:off x="9334500" y="431800"/>
          <a:ext cx="11684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18</xdr:col>
      <xdr:colOff>508000</xdr:colOff>
      <xdr:row>1</xdr:row>
      <xdr:rowOff>0</xdr:rowOff>
    </xdr:from>
    <xdr:to>
      <xdr:col>20</xdr:col>
      <xdr:colOff>482600</xdr:colOff>
      <xdr:row>1</xdr:row>
      <xdr:rowOff>495300</xdr:rowOff>
    </xdr:to>
    <xdr:sp macro="" textlink="">
      <xdr:nvSpPr>
        <xdr:cNvPr id="12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BF728DA-EFED-654D-8A03-77341A5A05E0}"/>
            </a:ext>
          </a:extLst>
        </xdr:cNvPr>
        <xdr:cNvSpPr/>
      </xdr:nvSpPr>
      <xdr:spPr>
        <a:xfrm>
          <a:off x="105283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20</xdr:col>
      <xdr:colOff>508000</xdr:colOff>
      <xdr:row>1</xdr:row>
      <xdr:rowOff>0</xdr:rowOff>
    </xdr:from>
    <xdr:to>
      <xdr:col>22</xdr:col>
      <xdr:colOff>482600</xdr:colOff>
      <xdr:row>1</xdr:row>
      <xdr:rowOff>495300</xdr:rowOff>
    </xdr:to>
    <xdr:sp macro="" textlink="">
      <xdr:nvSpPr>
        <xdr:cNvPr id="13" name="Retângulo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E82EADA-22C6-A445-A1C5-C092118578C2}"/>
            </a:ext>
          </a:extLst>
        </xdr:cNvPr>
        <xdr:cNvSpPr/>
      </xdr:nvSpPr>
      <xdr:spPr>
        <a:xfrm>
          <a:off x="117221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6</xdr:col>
      <xdr:colOff>141112</xdr:colOff>
      <xdr:row>0</xdr:row>
      <xdr:rowOff>0</xdr:rowOff>
    </xdr:from>
    <xdr:to>
      <xdr:col>9</xdr:col>
      <xdr:colOff>180623</xdr:colOff>
      <xdr:row>0</xdr:row>
      <xdr:rowOff>417983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473A97C-0362-D445-B95D-7DCCE7697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112" y="0"/>
          <a:ext cx="1676400" cy="417983"/>
        </a:xfrm>
        <a:prstGeom prst="rect">
          <a:avLst/>
        </a:prstGeom>
      </xdr:spPr>
    </xdr:pic>
    <xdr:clientData/>
  </xdr:twoCellAnchor>
  <xdr:twoCellAnchor editAs="oneCell">
    <xdr:from>
      <xdr:col>2</xdr:col>
      <xdr:colOff>42334</xdr:colOff>
      <xdr:row>12</xdr:row>
      <xdr:rowOff>42334</xdr:rowOff>
    </xdr:from>
    <xdr:to>
      <xdr:col>7</xdr:col>
      <xdr:colOff>1227666</xdr:colOff>
      <xdr:row>27</xdr:row>
      <xdr:rowOff>42334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8E2A239-8C01-B144-A5A7-4E01F129B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2991556"/>
          <a:ext cx="4854221" cy="26811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12</xdr:row>
      <xdr:rowOff>0</xdr:rowOff>
    </xdr:from>
    <xdr:to>
      <xdr:col>19</xdr:col>
      <xdr:colOff>533400</xdr:colOff>
      <xdr:row>35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63500</xdr:colOff>
      <xdr:row>0</xdr:row>
      <xdr:rowOff>419100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466B6A-B00E-2B46-AACA-7DDD8F3E5CCC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5</xdr:col>
      <xdr:colOff>177800</xdr:colOff>
      <xdr:row>1</xdr:row>
      <xdr:rowOff>495300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24F48A-7775-E849-9872-CE6E37D8FC45}"/>
            </a:ext>
          </a:extLst>
        </xdr:cNvPr>
        <xdr:cNvSpPr/>
      </xdr:nvSpPr>
      <xdr:spPr>
        <a:xfrm>
          <a:off x="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5</xdr:col>
      <xdr:colOff>203200</xdr:colOff>
      <xdr:row>1</xdr:row>
      <xdr:rowOff>0</xdr:rowOff>
    </xdr:from>
    <xdr:to>
      <xdr:col>8</xdr:col>
      <xdr:colOff>139700</xdr:colOff>
      <xdr:row>1</xdr:row>
      <xdr:rowOff>495300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7AE013-7CBC-3946-A8A2-5D5BEB5D1887}"/>
            </a:ext>
          </a:extLst>
        </xdr:cNvPr>
        <xdr:cNvSpPr/>
      </xdr:nvSpPr>
      <xdr:spPr>
        <a:xfrm>
          <a:off x="18669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8</xdr:col>
      <xdr:colOff>165100</xdr:colOff>
      <xdr:row>1</xdr:row>
      <xdr:rowOff>0</xdr:rowOff>
    </xdr:from>
    <xdr:to>
      <xdr:col>11</xdr:col>
      <xdr:colOff>101600</xdr:colOff>
      <xdr:row>1</xdr:row>
      <xdr:rowOff>495300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6A433B-E0A1-1043-9814-07CA4A9546EE}"/>
            </a:ext>
          </a:extLst>
        </xdr:cNvPr>
        <xdr:cNvSpPr/>
      </xdr:nvSpPr>
      <xdr:spPr>
        <a:xfrm>
          <a:off x="37338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11</xdr:col>
      <xdr:colOff>127000</xdr:colOff>
      <xdr:row>1</xdr:row>
      <xdr:rowOff>0</xdr:rowOff>
    </xdr:from>
    <xdr:to>
      <xdr:col>14</xdr:col>
      <xdr:colOff>63500</xdr:colOff>
      <xdr:row>1</xdr:row>
      <xdr:rowOff>495300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643B49-8C7E-854A-B8BD-9D61827ED77C}"/>
            </a:ext>
          </a:extLst>
        </xdr:cNvPr>
        <xdr:cNvSpPr/>
      </xdr:nvSpPr>
      <xdr:spPr>
        <a:xfrm>
          <a:off x="56007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14</xdr:col>
      <xdr:colOff>88900</xdr:colOff>
      <xdr:row>1</xdr:row>
      <xdr:rowOff>0</xdr:rowOff>
    </xdr:from>
    <xdr:to>
      <xdr:col>17</xdr:col>
      <xdr:colOff>25400</xdr:colOff>
      <xdr:row>1</xdr:row>
      <xdr:rowOff>495300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FA9037-BFAC-FC4C-B217-9152C58B970C}"/>
            </a:ext>
          </a:extLst>
        </xdr:cNvPr>
        <xdr:cNvSpPr/>
      </xdr:nvSpPr>
      <xdr:spPr>
        <a:xfrm>
          <a:off x="7467600" y="4318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17</xdr:col>
      <xdr:colOff>50800</xdr:colOff>
      <xdr:row>1</xdr:row>
      <xdr:rowOff>0</xdr:rowOff>
    </xdr:from>
    <xdr:to>
      <xdr:col>18</xdr:col>
      <xdr:colOff>584200</xdr:colOff>
      <xdr:row>1</xdr:row>
      <xdr:rowOff>495300</xdr:rowOff>
    </xdr:to>
    <xdr:sp macro="" textlink="">
      <xdr:nvSpPr>
        <xdr:cNvPr id="9" name="Retângul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9CC98F5-E443-4F41-BFB7-8FC09BC6C512}"/>
            </a:ext>
          </a:extLst>
        </xdr:cNvPr>
        <xdr:cNvSpPr/>
      </xdr:nvSpPr>
      <xdr:spPr>
        <a:xfrm>
          <a:off x="93345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18</xdr:col>
      <xdr:colOff>609600</xdr:colOff>
      <xdr:row>1</xdr:row>
      <xdr:rowOff>0</xdr:rowOff>
    </xdr:from>
    <xdr:to>
      <xdr:col>22</xdr:col>
      <xdr:colOff>279400</xdr:colOff>
      <xdr:row>1</xdr:row>
      <xdr:rowOff>495300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22FEC9CA-2922-7C4C-AE2E-149F5CE1DB9B}"/>
            </a:ext>
          </a:extLst>
        </xdr:cNvPr>
        <xdr:cNvSpPr/>
      </xdr:nvSpPr>
      <xdr:spPr>
        <a:xfrm>
          <a:off x="10528300" y="431800"/>
          <a:ext cx="11684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22</xdr:col>
      <xdr:colOff>304800</xdr:colOff>
      <xdr:row>1</xdr:row>
      <xdr:rowOff>0</xdr:rowOff>
    </xdr:from>
    <xdr:to>
      <xdr:col>24</xdr:col>
      <xdr:colOff>304800</xdr:colOff>
      <xdr:row>1</xdr:row>
      <xdr:rowOff>495300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6FA756A-5C90-3441-848B-20B3092CBB4B}"/>
            </a:ext>
          </a:extLst>
        </xdr:cNvPr>
        <xdr:cNvSpPr/>
      </xdr:nvSpPr>
      <xdr:spPr>
        <a:xfrm>
          <a:off x="11722100" y="4318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7</xdr:col>
      <xdr:colOff>112889</xdr:colOff>
      <xdr:row>0</xdr:row>
      <xdr:rowOff>0</xdr:rowOff>
    </xdr:from>
    <xdr:to>
      <xdr:col>9</xdr:col>
      <xdr:colOff>519289</xdr:colOff>
      <xdr:row>0</xdr:row>
      <xdr:rowOff>417983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866D77F6-DB66-F548-8FB9-947918C84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1676400" cy="4179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2882900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C7EA3B-2750-0E45-8301-69BEFD4571B3}"/>
            </a:ext>
          </a:extLst>
        </xdr:cNvPr>
        <xdr:cNvSpPr>
          <a:spLocks/>
        </xdr:cNvSpPr>
      </xdr:nvSpPr>
      <xdr:spPr>
        <a:xfrm>
          <a:off x="0" y="0"/>
          <a:ext cx="2997200" cy="419100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Plano de Negócios d</a:t>
          </a:r>
          <a:r>
            <a:rPr lang="pt-BR" sz="1100" baseline="0"/>
            <a:t>a unidade Franqueada</a:t>
          </a:r>
          <a:endParaRPr lang="pt-BR" sz="1100"/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1727200</xdr:colOff>
      <xdr:row>1</xdr:row>
      <xdr:rowOff>495300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F5CD7-4B41-1042-8147-7E14B41A3820}"/>
            </a:ext>
          </a:extLst>
        </xdr:cNvPr>
        <xdr:cNvSpPr/>
      </xdr:nvSpPr>
      <xdr:spPr>
        <a:xfrm>
          <a:off x="0" y="4191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Investimento Inicial</a:t>
          </a:r>
        </a:p>
      </xdr:txBody>
    </xdr:sp>
    <xdr:clientData/>
  </xdr:twoCellAnchor>
  <xdr:twoCellAnchor editAs="absolute">
    <xdr:from>
      <xdr:col>1</xdr:col>
      <xdr:colOff>1752600</xdr:colOff>
      <xdr:row>1</xdr:row>
      <xdr:rowOff>0</xdr:rowOff>
    </xdr:from>
    <xdr:to>
      <xdr:col>2</xdr:col>
      <xdr:colOff>88900</xdr:colOff>
      <xdr:row>1</xdr:row>
      <xdr:rowOff>495300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21B5B3-7E38-0543-AD49-2D7D2538B593}"/>
            </a:ext>
          </a:extLst>
        </xdr:cNvPr>
        <xdr:cNvSpPr/>
      </xdr:nvSpPr>
      <xdr:spPr>
        <a:xfrm>
          <a:off x="1866900" y="4191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Franchising</a:t>
          </a:r>
        </a:p>
      </xdr:txBody>
    </xdr:sp>
    <xdr:clientData/>
  </xdr:twoCellAnchor>
  <xdr:twoCellAnchor editAs="absolute">
    <xdr:from>
      <xdr:col>2</xdr:col>
      <xdr:colOff>114300</xdr:colOff>
      <xdr:row>1</xdr:row>
      <xdr:rowOff>0</xdr:rowOff>
    </xdr:from>
    <xdr:to>
      <xdr:col>4</xdr:col>
      <xdr:colOff>280811</xdr:colOff>
      <xdr:row>1</xdr:row>
      <xdr:rowOff>495300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C8021A-CD9D-7D4C-8B1D-EBB7947936C4}"/>
            </a:ext>
          </a:extLst>
        </xdr:cNvPr>
        <xdr:cNvSpPr/>
      </xdr:nvSpPr>
      <xdr:spPr>
        <a:xfrm>
          <a:off x="3733800" y="4191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Custo Fixo</a:t>
          </a:r>
        </a:p>
      </xdr:txBody>
    </xdr:sp>
    <xdr:clientData/>
  </xdr:twoCellAnchor>
  <xdr:twoCellAnchor editAs="absolute">
    <xdr:from>
      <xdr:col>4</xdr:col>
      <xdr:colOff>306211</xdr:colOff>
      <xdr:row>1</xdr:row>
      <xdr:rowOff>0</xdr:rowOff>
    </xdr:from>
    <xdr:to>
      <xdr:col>5</xdr:col>
      <xdr:colOff>1003300</xdr:colOff>
      <xdr:row>1</xdr:row>
      <xdr:rowOff>495300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7D1EFE-FDEE-674B-A5AC-25E364A89388}"/>
            </a:ext>
          </a:extLst>
        </xdr:cNvPr>
        <xdr:cNvSpPr/>
      </xdr:nvSpPr>
      <xdr:spPr>
        <a:xfrm>
          <a:off x="5600700" y="4191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5</xdr:col>
      <xdr:colOff>1028700</xdr:colOff>
      <xdr:row>1</xdr:row>
      <xdr:rowOff>0</xdr:rowOff>
    </xdr:from>
    <xdr:to>
      <xdr:col>7</xdr:col>
      <xdr:colOff>522111</xdr:colOff>
      <xdr:row>1</xdr:row>
      <xdr:rowOff>495300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0D6829-AB69-6241-8E66-DCBBE4F9A030}"/>
            </a:ext>
          </a:extLst>
        </xdr:cNvPr>
        <xdr:cNvSpPr/>
      </xdr:nvSpPr>
      <xdr:spPr>
        <a:xfrm>
          <a:off x="7467600" y="419100"/>
          <a:ext cx="18415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Premissas operacionais</a:t>
          </a:r>
        </a:p>
      </xdr:txBody>
    </xdr:sp>
    <xdr:clientData/>
  </xdr:twoCellAnchor>
  <xdr:twoCellAnchor editAs="absolute">
    <xdr:from>
      <xdr:col>7</xdr:col>
      <xdr:colOff>547511</xdr:colOff>
      <xdr:row>1</xdr:row>
      <xdr:rowOff>0</xdr:rowOff>
    </xdr:from>
    <xdr:to>
      <xdr:col>8</xdr:col>
      <xdr:colOff>496711</xdr:colOff>
      <xdr:row>1</xdr:row>
      <xdr:rowOff>495300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E71ACE-B9A6-DB4D-9E24-513D3672EF32}"/>
            </a:ext>
          </a:extLst>
        </xdr:cNvPr>
        <xdr:cNvSpPr/>
      </xdr:nvSpPr>
      <xdr:spPr>
        <a:xfrm>
          <a:off x="9334500" y="4191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8</xdr:col>
      <xdr:colOff>522111</xdr:colOff>
      <xdr:row>1</xdr:row>
      <xdr:rowOff>0</xdr:rowOff>
    </xdr:from>
    <xdr:to>
      <xdr:col>9</xdr:col>
      <xdr:colOff>471311</xdr:colOff>
      <xdr:row>1</xdr:row>
      <xdr:rowOff>495300</xdr:rowOff>
    </xdr:to>
    <xdr:sp macro="" textlink="">
      <xdr:nvSpPr>
        <xdr:cNvPr id="9" name="Retângul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1AA086C-3D6B-9948-8DA1-924D406F0DF1}"/>
            </a:ext>
          </a:extLst>
        </xdr:cNvPr>
        <xdr:cNvSpPr/>
      </xdr:nvSpPr>
      <xdr:spPr>
        <a:xfrm>
          <a:off x="10528300" y="419100"/>
          <a:ext cx="1168400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bg1"/>
              </a:solidFill>
              <a:latin typeface="+mn-lt"/>
              <a:ea typeface="+mn-ea"/>
              <a:cs typeface="+mn-cs"/>
            </a:rPr>
            <a:t>Relatório</a:t>
          </a:r>
        </a:p>
      </xdr:txBody>
    </xdr:sp>
    <xdr:clientData/>
  </xdr:twoCellAnchor>
  <xdr:twoCellAnchor editAs="absolute">
    <xdr:from>
      <xdr:col>9</xdr:col>
      <xdr:colOff>496711</xdr:colOff>
      <xdr:row>1</xdr:row>
      <xdr:rowOff>0</xdr:rowOff>
    </xdr:from>
    <xdr:to>
      <xdr:col>10</xdr:col>
      <xdr:colOff>445911</xdr:colOff>
      <xdr:row>1</xdr:row>
      <xdr:rowOff>495300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C9A840DF-4FF3-6F47-BC56-105917D2CBF2}"/>
            </a:ext>
          </a:extLst>
        </xdr:cNvPr>
        <xdr:cNvSpPr/>
      </xdr:nvSpPr>
      <xdr:spPr>
        <a:xfrm>
          <a:off x="11722100" y="419100"/>
          <a:ext cx="1168400" cy="495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DRE</a:t>
          </a:r>
        </a:p>
      </xdr:txBody>
    </xdr:sp>
    <xdr:clientData/>
  </xdr:twoCellAnchor>
  <xdr:twoCellAnchor editAs="oneCell">
    <xdr:from>
      <xdr:col>1</xdr:col>
      <xdr:colOff>2949222</xdr:colOff>
      <xdr:row>0</xdr:row>
      <xdr:rowOff>0</xdr:rowOff>
    </xdr:from>
    <xdr:to>
      <xdr:col>3</xdr:col>
      <xdr:colOff>632178</xdr:colOff>
      <xdr:row>0</xdr:row>
      <xdr:rowOff>417983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D3211B57-D7EB-7740-BBCA-500972BEC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111" y="0"/>
          <a:ext cx="1676400" cy="4179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Lins/Frigorifico/26_Controladoria/Planejamento%20Estrategico/PEC%202009/ACOMPANHAMENTO/BERTIN_LTDA/BERTOL/REAL/APRESENTACAO/Pec_Real_Bert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esktop/10.10.199.15/vol/Lins/Frigorifico/26_Controladoria/Planejamento%20Estrategico/PEC%202008/Bertin%20LTDA/Infra_Estrutura_Energia/Bertol/Acompanhamento/Pec_Real_Bert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90f3d7094de5391/%5bProjeto%5d%20Curso%20Formatac&#807;a&#771;o%20-%20O%20BEABA%20da%20Formatac&#807;a&#771;o/Materiais%20de%20apoio/Planilhas/Planilha%20de%20Plano%20de%20Negocio%204.0%20-%20FRANQUEAD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aphael%20Guttierres/Google%20Drive/Projetos_RG/Projetos%20Finalizados/TheChicken/TheChicken_dados_2018_10_30_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LT"/>
      <sheetName val="Dados"/>
      <sheetName val="Check de Capacidade"/>
      <sheetName val="NCG META 2009"/>
      <sheetName val="NCG REAL 2009"/>
      <sheetName val="Imobilizado META 2009"/>
      <sheetName val="Imobilizado REAL 2009"/>
      <sheetName val="Investimento Total META 2009"/>
      <sheetName val="Investimento Total REAL 2009"/>
      <sheetName val="Outros DRE"/>
      <sheetName val="DRE META 2009"/>
      <sheetName val="DRE REAL 2009"/>
      <sheetName val="Valor do Negócio (Operação) MET"/>
      <sheetName val="Valor do Negócio (Operação) REA"/>
      <sheetName val="Relatórios"/>
      <sheetName val="Resultado OM"/>
      <sheetName val="Descasamento"/>
      <sheetName val="Endividamento"/>
      <sheetName val="Menu"/>
      <sheetName val="Gestval ins"/>
      <sheetName val="Intruções"/>
      <sheetName val="NCG Real"/>
      <sheetName val="NCG META"/>
      <sheetName val=" Imobilizado Real"/>
      <sheetName val="Imobilizado Meta"/>
      <sheetName val="Investimento Total"/>
      <sheetName val="Investimento Total Meta"/>
      <sheetName val="DRE Real"/>
      <sheetName val="DRE Meta"/>
      <sheetName val="Valor do Negócio (Operação)"/>
      <sheetName val="Desvio Ebitda"/>
      <sheetName val="OM Despesas "/>
      <sheetName val="Financ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BV5" t="str">
            <v>Rec. Liq. Meta</v>
          </cell>
        </row>
        <row r="25">
          <cell r="BZ25" t="str">
            <v>Rec. Liq 2008</v>
          </cell>
        </row>
        <row r="27">
          <cell r="BZ27">
            <v>4.57998817</v>
          </cell>
        </row>
      </sheetData>
      <sheetData sheetId="28" refreshError="1"/>
      <sheetData sheetId="29" refreshError="1"/>
      <sheetData sheetId="30" refreshError="1"/>
      <sheetData sheetId="31">
        <row r="61">
          <cell r="D61" t="str">
            <v>Ebitda Meta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61">
          <cell r="D61" t="str">
            <v>Ebitda Meta</v>
          </cell>
        </row>
      </sheetData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vio Ebitda"/>
      <sheetName val="Relatório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_EM"/>
      <sheetName val="IG_SO"/>
      <sheetName val="IG_AR"/>
      <sheetName val="IG_EQ"/>
      <sheetName val="MODELAGEM"/>
      <sheetName val="MODELAGEM_CURVAL"/>
      <sheetName val="ESTRATÉGIA"/>
      <sheetName val="ESTRATÉGIA_FC"/>
      <sheetName val="ESTRATÉGIA_SWOT"/>
      <sheetName val="ESTRATÉGIA_EST"/>
      <sheetName val="MARKETING"/>
      <sheetName val="MARKETING_PREÇO"/>
      <sheetName val="MARKETING_PRAÇA"/>
      <sheetName val="MARKETING_PROMO"/>
      <sheetName val="MERCADO"/>
      <sheetName val="Unidade_franquia"/>
      <sheetName val="Premissas_Operações"/>
      <sheetName val="FINANÇAS"/>
      <sheetName val="FINANÇAS_RESUMO"/>
      <sheetName val="FINANÇAS_PROJ"/>
      <sheetName val="PROJ2"/>
      <sheetName val="PROJ3"/>
      <sheetName val="PROJ4"/>
      <sheetName val="PROJ5"/>
      <sheetName val="FINANÇAS_II"/>
      <sheetName val="FINANÇAS_OI"/>
      <sheetName val="FINANÇAS_CF"/>
      <sheetName val="RELATÓRIOS"/>
      <sheetName val="RELATÓRIOS_MKT"/>
      <sheetName val="RELATÓRIOS_FIN"/>
      <sheetName val="DASHBOARD"/>
      <sheetName val="DASHBOARD_FIN"/>
      <sheetName val="DASHBOARD_PROJ"/>
      <sheetName val="DASHBOARD_CEN"/>
      <sheetName val="DASHBOARD_EST"/>
      <sheetName val="DASHBOARD_MKT"/>
      <sheetName val="SUMÁRIO"/>
      <sheetName val="INI"/>
      <sheetName val="Referenc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2">
          <cell r="AQ12" t="str">
            <v/>
          </cell>
          <cell r="AR12" t="str">
            <v/>
          </cell>
          <cell r="BV12" t="str">
            <v/>
          </cell>
          <cell r="BW12" t="str">
            <v/>
          </cell>
        </row>
        <row r="13">
          <cell r="AQ13" t="str">
            <v/>
          </cell>
          <cell r="AR13" t="str">
            <v/>
          </cell>
          <cell r="BV13" t="str">
            <v/>
          </cell>
          <cell r="BW13" t="str">
            <v/>
          </cell>
        </row>
        <row r="14">
          <cell r="AQ14" t="str">
            <v/>
          </cell>
          <cell r="AR14" t="str">
            <v/>
          </cell>
          <cell r="BV14" t="str">
            <v/>
          </cell>
          <cell r="BW14" t="str">
            <v/>
          </cell>
        </row>
        <row r="15">
          <cell r="AQ15" t="str">
            <v/>
          </cell>
          <cell r="AR15" t="str">
            <v/>
          </cell>
          <cell r="BV15" t="str">
            <v/>
          </cell>
          <cell r="BW15" t="str">
            <v/>
          </cell>
        </row>
        <row r="16">
          <cell r="AQ16" t="str">
            <v/>
          </cell>
          <cell r="AR16" t="str">
            <v/>
          </cell>
          <cell r="BV16" t="str">
            <v/>
          </cell>
          <cell r="BW16" t="str">
            <v/>
          </cell>
        </row>
        <row r="17">
          <cell r="AQ17" t="str">
            <v/>
          </cell>
          <cell r="AR17" t="str">
            <v/>
          </cell>
          <cell r="BV17" t="str">
            <v/>
          </cell>
          <cell r="BW17" t="str">
            <v/>
          </cell>
        </row>
        <row r="18">
          <cell r="AQ18" t="str">
            <v/>
          </cell>
          <cell r="AR18" t="str">
            <v/>
          </cell>
          <cell r="BV18" t="str">
            <v/>
          </cell>
          <cell r="BW18" t="str">
            <v/>
          </cell>
        </row>
        <row r="19">
          <cell r="AQ19" t="str">
            <v/>
          </cell>
          <cell r="AR19" t="str">
            <v/>
          </cell>
          <cell r="BV19" t="str">
            <v/>
          </cell>
          <cell r="BW19" t="str">
            <v/>
          </cell>
        </row>
        <row r="20">
          <cell r="AQ20" t="str">
            <v/>
          </cell>
          <cell r="AR20" t="str">
            <v/>
          </cell>
          <cell r="BV20" t="str">
            <v/>
          </cell>
          <cell r="BW20" t="str">
            <v/>
          </cell>
        </row>
        <row r="21">
          <cell r="AQ21" t="str">
            <v/>
          </cell>
          <cell r="AR21" t="str">
            <v/>
          </cell>
          <cell r="BV21" t="str">
            <v/>
          </cell>
          <cell r="BW21" t="str">
            <v/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dades"/>
      <sheetName val="Potencial_porRegiao"/>
      <sheetName val="Potencial_Expansao"/>
      <sheetName val="Rede_agressiva"/>
      <sheetName val="matriz_agressiva"/>
      <sheetName val="Rede_Realista"/>
      <sheetName val="matriz_realista"/>
      <sheetName val="Premissas_Rede"/>
      <sheetName val="Fq_Shop"/>
      <sheetName val="Fq_RuaCompacta"/>
      <sheetName val="Fq_RuaDelivery"/>
      <sheetName val="Fq_RuaSalao_Alm"/>
      <sheetName val="Fq_RuaSalao"/>
      <sheetName val="Premissas"/>
      <sheetName val="Concorrentes_Cardapio"/>
      <sheetName val="Concorrentes_Negocio"/>
      <sheetName val="Concorrentes_Presença"/>
      <sheetName val="DRE"/>
      <sheetName val="Analises_vendas"/>
      <sheetName val="Plan20"/>
      <sheetName val="Comandas"/>
      <sheetName val="Fat_porGrupo"/>
      <sheetName val="cafe_Fat_antigo"/>
      <sheetName val="Embalagens"/>
      <sheetName val="Despesas"/>
      <sheetName val="Investim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R4">
            <v>139755</v>
          </cell>
        </row>
      </sheetData>
      <sheetData sheetId="9">
        <row r="4">
          <cell r="R4">
            <v>10000</v>
          </cell>
        </row>
      </sheetData>
      <sheetData sheetId="10">
        <row r="4">
          <cell r="R4">
            <v>40701.579648993022</v>
          </cell>
        </row>
      </sheetData>
      <sheetData sheetId="11"/>
      <sheetData sheetId="12">
        <row r="4">
          <cell r="R4">
            <v>78173.04614312193</v>
          </cell>
        </row>
      </sheetData>
      <sheetData sheetId="13">
        <row r="84">
          <cell r="R8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M3">
            <v>0.4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0602-43E9-5B45-B160-F9295C0DF5A3}">
  <sheetPr>
    <outlinePr summaryBelow="0" showOutlineSymbols="0"/>
    <pageSetUpPr fitToPage="1"/>
  </sheetPr>
  <dimension ref="B1:H26"/>
  <sheetViews>
    <sheetView showGridLines="0" showRowColHeaders="0" showZeros="0" showOutlineSymbols="0" zoomScaleNormal="100" zoomScaleSheetLayoutView="115" workbookViewId="0"/>
  </sheetViews>
  <sheetFormatPr baseColWidth="10" defaultColWidth="17.796875" defaultRowHeight="13" x14ac:dyDescent="0.15"/>
  <cols>
    <col min="1" max="1" width="4.59765625" style="398" customWidth="1"/>
    <col min="2" max="4" width="17.796875" style="398"/>
    <col min="5" max="5" width="17.796875" style="399"/>
    <col min="6" max="6" width="17.796875" style="400"/>
    <col min="7" max="7" width="17.796875" style="399"/>
    <col min="8" max="8" width="12.59765625" style="398" customWidth="1"/>
    <col min="9" max="16384" width="17.796875" style="398"/>
  </cols>
  <sheetData>
    <row r="1" spans="5:7" s="403" customFormat="1" ht="34" customHeight="1" x14ac:dyDescent="0.15">
      <c r="E1" s="401"/>
      <c r="F1" s="402"/>
      <c r="G1" s="401"/>
    </row>
    <row r="2" spans="5:7" s="289" customFormat="1" ht="42" customHeight="1" x14ac:dyDescent="0.15">
      <c r="E2" s="290"/>
      <c r="F2" s="291"/>
      <c r="G2" s="290"/>
    </row>
    <row r="3" spans="5:7" s="289" customFormat="1" ht="6" customHeight="1" x14ac:dyDescent="0.15">
      <c r="E3" s="290"/>
      <c r="F3" s="291"/>
      <c r="G3" s="290"/>
    </row>
    <row r="4" spans="5:7" s="289" customFormat="1" ht="27" customHeight="1" x14ac:dyDescent="0.15">
      <c r="E4" s="290"/>
      <c r="F4" s="291"/>
      <c r="G4" s="397"/>
    </row>
    <row r="5" spans="5:7" s="289" customFormat="1" x14ac:dyDescent="0.15">
      <c r="E5" s="290"/>
      <c r="F5" s="291"/>
      <c r="G5" s="397"/>
    </row>
    <row r="6" spans="5:7" s="289" customFormat="1" x14ac:dyDescent="0.15">
      <c r="E6" s="290"/>
      <c r="F6" s="291"/>
      <c r="G6" s="397"/>
    </row>
    <row r="7" spans="5:7" s="289" customFormat="1" x14ac:dyDescent="0.15">
      <c r="E7" s="290"/>
      <c r="F7" s="291"/>
      <c r="G7" s="397"/>
    </row>
    <row r="8" spans="5:7" s="289" customFormat="1" x14ac:dyDescent="0.15">
      <c r="E8" s="290"/>
      <c r="F8" s="291"/>
      <c r="G8" s="290"/>
    </row>
    <row r="9" spans="5:7" s="289" customFormat="1" x14ac:dyDescent="0.15">
      <c r="E9" s="290"/>
      <c r="F9" s="291"/>
      <c r="G9" s="290"/>
    </row>
    <row r="10" spans="5:7" s="289" customFormat="1" x14ac:dyDescent="0.15">
      <c r="E10" s="290"/>
      <c r="F10" s="291"/>
      <c r="G10" s="290"/>
    </row>
    <row r="11" spans="5:7" s="289" customFormat="1" x14ac:dyDescent="0.15">
      <c r="E11" s="290"/>
      <c r="F11" s="291"/>
      <c r="G11" s="290"/>
    </row>
    <row r="12" spans="5:7" s="289" customFormat="1" x14ac:dyDescent="0.15">
      <c r="E12" s="290"/>
      <c r="F12" s="291"/>
      <c r="G12" s="290"/>
    </row>
    <row r="13" spans="5:7" s="289" customFormat="1" x14ac:dyDescent="0.15">
      <c r="E13" s="290"/>
      <c r="F13" s="291"/>
      <c r="G13" s="290"/>
    </row>
    <row r="14" spans="5:7" s="289" customFormat="1" x14ac:dyDescent="0.15">
      <c r="E14" s="290"/>
      <c r="F14" s="291"/>
      <c r="G14" s="290"/>
    </row>
    <row r="15" spans="5:7" s="289" customFormat="1" x14ac:dyDescent="0.15">
      <c r="E15" s="290"/>
      <c r="F15" s="291"/>
      <c r="G15" s="290"/>
    </row>
    <row r="16" spans="5:7" s="289" customFormat="1" x14ac:dyDescent="0.15">
      <c r="E16" s="290"/>
      <c r="F16" s="291"/>
      <c r="G16" s="290"/>
    </row>
    <row r="17" spans="2:8" s="289" customFormat="1" x14ac:dyDescent="0.15">
      <c r="E17" s="290"/>
      <c r="F17" s="291"/>
      <c r="G17" s="290"/>
    </row>
    <row r="18" spans="2:8" s="289" customFormat="1" x14ac:dyDescent="0.15">
      <c r="E18" s="290"/>
      <c r="F18" s="291"/>
      <c r="G18" s="290"/>
    </row>
    <row r="19" spans="2:8" s="289" customFormat="1" x14ac:dyDescent="0.15">
      <c r="E19" s="290"/>
      <c r="F19" s="291"/>
      <c r="G19" s="290"/>
    </row>
    <row r="20" spans="2:8" s="289" customFormat="1" x14ac:dyDescent="0.15">
      <c r="E20" s="290"/>
      <c r="F20" s="291"/>
      <c r="G20" s="290"/>
    </row>
    <row r="21" spans="2:8" s="289" customFormat="1" x14ac:dyDescent="0.15">
      <c r="E21" s="290"/>
      <c r="F21" s="291"/>
      <c r="G21" s="290"/>
    </row>
    <row r="22" spans="2:8" s="289" customFormat="1" x14ac:dyDescent="0.15">
      <c r="E22" s="290"/>
      <c r="F22" s="291"/>
      <c r="G22" s="290"/>
    </row>
    <row r="23" spans="2:8" s="289" customFormat="1" x14ac:dyDescent="0.15">
      <c r="E23" s="290"/>
      <c r="F23" s="291"/>
      <c r="G23" s="290"/>
    </row>
    <row r="24" spans="2:8" s="289" customFormat="1" x14ac:dyDescent="0.15">
      <c r="E24" s="290"/>
      <c r="F24" s="291"/>
      <c r="G24" s="290"/>
    </row>
    <row r="25" spans="2:8" s="289" customFormat="1" ht="16" x14ac:dyDescent="0.2">
      <c r="B25" s="451" t="s">
        <v>162</v>
      </c>
      <c r="C25" s="451"/>
      <c r="D25" s="451"/>
      <c r="E25" s="451"/>
      <c r="F25" s="451"/>
      <c r="G25" s="451"/>
      <c r="H25" s="451"/>
    </row>
    <row r="26" spans="2:8" s="289" customFormat="1" x14ac:dyDescent="0.15">
      <c r="E26" s="290"/>
      <c r="F26" s="291"/>
      <c r="G26" s="290"/>
    </row>
  </sheetData>
  <sheetProtection algorithmName="SHA-512" hashValue="RooIqag0l2erVUkhfaJj9xYKJJ/qYd+EYzq9+ilYfdhkwh6lsLPWNzZwyRiRhkBCIokB10mp4FJhkJgkNHNh1A==" saltValue="Y8NMsHdP/5385ezYJ9O67Q==" spinCount="100000" sheet="1" objects="1" scenarios="1"/>
  <dataConsolidate/>
  <mergeCells count="1">
    <mergeCell ref="B25:H25"/>
  </mergeCells>
  <printOptions horizontalCentered="1"/>
  <pageMargins left="0.39370078740157483" right="0" top="1.3779527559055118" bottom="0.98425196850393704" header="0" footer="0"/>
  <pageSetup paperSize="9" scale="88" orientation="landscape" r:id="rId1"/>
  <headerFooter alignWithMargins="0">
    <oddFooter>&amp;C&amp;"Verdana,Normal"&amp;7
Os números apresentados são projeções baseadas em dados reais, porém não servem como garantia ou compromisso de resultado aos franqueados Doutor Resolve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howOutlineSymbols="0"/>
  </sheetPr>
  <dimension ref="B1:V42"/>
  <sheetViews>
    <sheetView showGridLines="0" showRowColHeaders="0" tabSelected="1" showOutlineSymbols="0" zoomScale="90" zoomScaleNormal="90" workbookViewId="0">
      <pane ySplit="1" topLeftCell="A2" activePane="bottomLeft" state="frozen"/>
      <selection pane="bottomLeft"/>
    </sheetView>
  </sheetViews>
  <sheetFormatPr baseColWidth="10" defaultColWidth="9.19921875" defaultRowHeight="13" x14ac:dyDescent="0.15"/>
  <cols>
    <col min="1" max="2" width="2" customWidth="1"/>
    <col min="3" max="3" width="2.19921875" customWidth="1"/>
    <col min="4" max="20" width="10" customWidth="1"/>
    <col min="21" max="22" width="1.796875" customWidth="1"/>
  </cols>
  <sheetData>
    <row r="1" spans="2:22" s="404" customFormat="1" ht="34" customHeight="1" x14ac:dyDescent="0.15">
      <c r="E1" s="405"/>
      <c r="F1" s="406"/>
      <c r="G1" s="405"/>
    </row>
    <row r="2" spans="2:22" s="80" customFormat="1" ht="40" customHeight="1" x14ac:dyDescent="0.15">
      <c r="E2" s="81"/>
      <c r="F2" s="82"/>
      <c r="G2" s="81"/>
    </row>
    <row r="3" spans="2:22" ht="9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ht="9" customHeight="1" x14ac:dyDescent="0.2"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2:22" ht="21" customHeight="1" x14ac:dyDescent="0.15">
      <c r="B5" s="271"/>
      <c r="C5" s="452" t="s">
        <v>148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272"/>
    </row>
    <row r="6" spans="2:22" ht="48" customHeight="1" x14ac:dyDescent="0.15">
      <c r="B6" s="27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272"/>
    </row>
    <row r="7" spans="2:22" ht="9" customHeight="1" x14ac:dyDescent="0.2">
      <c r="B7" s="271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2"/>
    </row>
    <row r="8" spans="2:22" ht="29.25" customHeight="1" x14ac:dyDescent="0.2">
      <c r="B8" s="271"/>
      <c r="C8" s="449"/>
      <c r="D8" s="505" t="s">
        <v>60</v>
      </c>
      <c r="E8" s="505"/>
      <c r="F8" s="505"/>
      <c r="G8" s="512">
        <f>'Fluxo de Caixa'!M50</f>
        <v>7997</v>
      </c>
      <c r="H8" s="512"/>
      <c r="I8" s="512"/>
      <c r="J8" s="505" t="s">
        <v>58</v>
      </c>
      <c r="K8" s="505"/>
      <c r="L8" s="505"/>
      <c r="M8" s="504">
        <f>COUNTIF('Fluxo de Caixa'!D45:AM45,"&lt;0")</f>
        <v>1</v>
      </c>
      <c r="N8" s="449"/>
      <c r="O8" s="505" t="s">
        <v>59</v>
      </c>
      <c r="P8" s="505"/>
      <c r="Q8" s="505"/>
      <c r="R8" s="504">
        <f>COUNTIF('Fluxo de Caixa'!D48:AM48,"&lt;0")</f>
        <v>3</v>
      </c>
      <c r="S8" s="450"/>
      <c r="T8" s="450"/>
      <c r="U8" s="449"/>
      <c r="V8" s="272"/>
    </row>
    <row r="9" spans="2:22" ht="28.5" customHeight="1" x14ac:dyDescent="0.2">
      <c r="B9" s="271"/>
      <c r="C9" s="449"/>
      <c r="D9" s="505"/>
      <c r="E9" s="505"/>
      <c r="F9" s="505"/>
      <c r="G9" s="512"/>
      <c r="H9" s="512"/>
      <c r="I9" s="512"/>
      <c r="J9" s="505"/>
      <c r="K9" s="505"/>
      <c r="L9" s="505"/>
      <c r="M9" s="504"/>
      <c r="N9" s="449"/>
      <c r="O9" s="505"/>
      <c r="P9" s="505"/>
      <c r="Q9" s="505"/>
      <c r="R9" s="504"/>
      <c r="S9" s="450"/>
      <c r="T9" s="450"/>
      <c r="U9" s="449"/>
      <c r="V9" s="272"/>
    </row>
    <row r="10" spans="2:22" ht="5.25" customHeight="1" x14ac:dyDescent="0.2">
      <c r="B10" s="271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2"/>
    </row>
    <row r="11" spans="2:22" ht="21" customHeight="1" x14ac:dyDescent="0.2">
      <c r="B11" s="271"/>
      <c r="C11" s="274"/>
      <c r="D11" s="276"/>
      <c r="E11" s="277"/>
      <c r="F11" s="277"/>
      <c r="G11" s="278"/>
      <c r="H11" s="274"/>
      <c r="I11" s="274"/>
      <c r="J11" s="274"/>
      <c r="K11" s="274"/>
      <c r="L11" s="274"/>
      <c r="M11" s="274"/>
      <c r="N11" s="274"/>
      <c r="O11" s="274"/>
      <c r="P11" s="275"/>
      <c r="Q11" s="275"/>
      <c r="R11" s="275"/>
      <c r="S11" s="275"/>
      <c r="T11" s="275"/>
      <c r="U11" s="274"/>
      <c r="V11" s="272"/>
    </row>
    <row r="12" spans="2:22" ht="19" customHeight="1" x14ac:dyDescent="0.2">
      <c r="B12" s="271"/>
      <c r="C12" s="257"/>
      <c r="D12" s="279"/>
      <c r="E12" s="279"/>
      <c r="F12" s="279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72"/>
    </row>
    <row r="13" spans="2:22" ht="19" customHeight="1" x14ac:dyDescent="0.2">
      <c r="B13" s="271"/>
      <c r="C13" s="257"/>
      <c r="D13" s="501" t="s">
        <v>57</v>
      </c>
      <c r="E13" s="501"/>
      <c r="F13" s="501"/>
      <c r="G13" s="501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72"/>
    </row>
    <row r="14" spans="2:22" ht="19" customHeight="1" x14ac:dyDescent="0.2">
      <c r="B14" s="271"/>
      <c r="C14" s="257"/>
      <c r="D14" s="513">
        <f>'Fluxo de Caixa'!AN46</f>
        <v>0.41809014157682822</v>
      </c>
      <c r="E14" s="513"/>
      <c r="F14" s="513"/>
      <c r="G14" s="513"/>
      <c r="H14" s="257"/>
      <c r="I14" s="280"/>
      <c r="J14" s="281"/>
      <c r="K14" s="280"/>
      <c r="L14" s="281"/>
      <c r="M14" s="280"/>
      <c r="N14" s="281"/>
      <c r="O14" s="280"/>
      <c r="P14" s="281"/>
      <c r="Q14" s="280"/>
      <c r="R14" s="281"/>
      <c r="S14" s="257"/>
      <c r="T14" s="257"/>
      <c r="U14" s="257"/>
      <c r="V14" s="272"/>
    </row>
    <row r="15" spans="2:22" ht="19" customHeight="1" x14ac:dyDescent="0.2">
      <c r="B15" s="271"/>
      <c r="C15" s="257"/>
      <c r="D15" s="513"/>
      <c r="E15" s="513"/>
      <c r="F15" s="513"/>
      <c r="G15" s="513"/>
      <c r="H15" s="257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57"/>
      <c r="T15" s="257"/>
      <c r="U15" s="257"/>
      <c r="V15" s="272"/>
    </row>
    <row r="16" spans="2:22" ht="19" customHeight="1" x14ac:dyDescent="0.2">
      <c r="B16" s="271"/>
      <c r="C16" s="257"/>
      <c r="D16" s="267"/>
      <c r="E16" s="267"/>
      <c r="F16" s="267"/>
      <c r="G16" s="267"/>
      <c r="H16" s="257"/>
      <c r="I16" s="267"/>
      <c r="J16" s="267"/>
      <c r="K16" s="267"/>
      <c r="L16" s="267"/>
      <c r="M16" s="257"/>
      <c r="N16" s="267"/>
      <c r="O16" s="267"/>
      <c r="P16" s="267"/>
      <c r="Q16" s="267"/>
      <c r="R16" s="257"/>
      <c r="S16" s="257"/>
      <c r="T16" s="257"/>
      <c r="U16" s="257"/>
      <c r="V16" s="272"/>
    </row>
    <row r="17" spans="2:22" ht="19" customHeight="1" x14ac:dyDescent="0.2">
      <c r="B17" s="271"/>
      <c r="C17" s="257"/>
      <c r="D17" s="501" t="s">
        <v>153</v>
      </c>
      <c r="E17" s="501"/>
      <c r="F17" s="501"/>
      <c r="G17" s="501"/>
      <c r="H17" s="257"/>
      <c r="I17" s="267"/>
      <c r="J17" s="267"/>
      <c r="K17" s="267"/>
      <c r="L17" s="267"/>
      <c r="M17" s="257"/>
      <c r="N17" s="267"/>
      <c r="O17" s="267"/>
      <c r="P17" s="267"/>
      <c r="Q17" s="267"/>
      <c r="R17" s="257"/>
      <c r="S17" s="257"/>
      <c r="T17" s="257"/>
      <c r="U17" s="257"/>
      <c r="V17" s="272"/>
    </row>
    <row r="18" spans="2:22" ht="19" customHeight="1" x14ac:dyDescent="0.2">
      <c r="B18" s="271"/>
      <c r="C18" s="257"/>
      <c r="D18" s="513">
        <f>'Fluxo de Caixa'!AN47</f>
        <v>0.80502088283106132</v>
      </c>
      <c r="E18" s="513"/>
      <c r="F18" s="513"/>
      <c r="G18" s="513"/>
      <c r="H18" s="257"/>
      <c r="I18" s="267"/>
      <c r="J18" s="267"/>
      <c r="K18" s="267"/>
      <c r="L18" s="267"/>
      <c r="M18" s="257"/>
      <c r="N18" s="267"/>
      <c r="O18" s="267"/>
      <c r="P18" s="267"/>
      <c r="Q18" s="267"/>
      <c r="R18" s="257"/>
      <c r="S18" s="257"/>
      <c r="T18" s="257"/>
      <c r="U18" s="257"/>
      <c r="V18" s="272"/>
    </row>
    <row r="19" spans="2:22" ht="19" customHeight="1" x14ac:dyDescent="0.2">
      <c r="B19" s="271"/>
      <c r="C19" s="257"/>
      <c r="D19" s="513"/>
      <c r="E19" s="513"/>
      <c r="F19" s="513"/>
      <c r="G19" s="513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72"/>
    </row>
    <row r="20" spans="2:22" ht="19" customHeight="1" x14ac:dyDescent="0.2">
      <c r="B20" s="271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72"/>
    </row>
    <row r="21" spans="2:22" ht="19" customHeight="1" x14ac:dyDescent="0.2">
      <c r="B21" s="271"/>
      <c r="C21" s="257"/>
      <c r="D21" s="501" t="s">
        <v>154</v>
      </c>
      <c r="E21" s="501"/>
      <c r="F21" s="501"/>
      <c r="G21" s="501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72"/>
    </row>
    <row r="22" spans="2:22" ht="19" customHeight="1" x14ac:dyDescent="0.2">
      <c r="B22" s="271"/>
      <c r="C22" s="257"/>
      <c r="D22" s="513">
        <f>_xlfn.RRI(60,'Fluxo de Caixa'!M50,'Fluxo de Caixa'!AO48)</f>
        <v>5.7095740774270265E-2</v>
      </c>
      <c r="E22" s="513"/>
      <c r="F22" s="513"/>
      <c r="G22" s="513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72"/>
    </row>
    <row r="23" spans="2:22" ht="19" customHeight="1" x14ac:dyDescent="0.2">
      <c r="B23" s="271"/>
      <c r="C23" s="257"/>
      <c r="D23" s="513"/>
      <c r="E23" s="513"/>
      <c r="F23" s="513"/>
      <c r="G23" s="513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72"/>
    </row>
    <row r="24" spans="2:22" ht="19" customHeight="1" x14ac:dyDescent="0.2">
      <c r="B24" s="271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72"/>
    </row>
    <row r="25" spans="2:22" ht="19" customHeight="1" x14ac:dyDescent="0.2">
      <c r="B25" s="271"/>
      <c r="C25" s="257"/>
      <c r="D25" s="496" t="s">
        <v>151</v>
      </c>
      <c r="E25" s="497"/>
      <c r="F25" s="497"/>
      <c r="G25" s="498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72"/>
    </row>
    <row r="26" spans="2:22" ht="19" customHeight="1" x14ac:dyDescent="0.2">
      <c r="B26" s="271"/>
      <c r="C26" s="257"/>
      <c r="D26" s="500">
        <f>'Fluxo de Caixa'!$AN$18</f>
        <v>0.47634973302203121</v>
      </c>
      <c r="E26" s="500"/>
      <c r="F26" s="500"/>
      <c r="G26" s="500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72"/>
    </row>
    <row r="27" spans="2:22" ht="19" customHeight="1" x14ac:dyDescent="0.2">
      <c r="B27" s="271"/>
      <c r="C27" s="257"/>
      <c r="D27" s="500"/>
      <c r="E27" s="500"/>
      <c r="F27" s="500"/>
      <c r="G27" s="500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72"/>
    </row>
    <row r="28" spans="2:22" ht="19" customHeight="1" x14ac:dyDescent="0.2">
      <c r="B28" s="271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72"/>
    </row>
    <row r="29" spans="2:22" ht="19" customHeight="1" x14ac:dyDescent="0.2">
      <c r="B29" s="271"/>
      <c r="C29" s="257"/>
      <c r="D29" s="501" t="s">
        <v>61</v>
      </c>
      <c r="E29" s="501"/>
      <c r="F29" s="501"/>
      <c r="G29" s="501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72"/>
    </row>
    <row r="30" spans="2:22" ht="19" customHeight="1" x14ac:dyDescent="0.2">
      <c r="B30" s="271"/>
      <c r="C30" s="257"/>
      <c r="D30" s="499">
        <f>'Fluxo de Caixa'!AO45</f>
        <v>231759.07200000004</v>
      </c>
      <c r="E30" s="499"/>
      <c r="F30" s="499"/>
      <c r="G30" s="499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72"/>
    </row>
    <row r="31" spans="2:22" ht="19" customHeight="1" x14ac:dyDescent="0.2">
      <c r="B31" s="271"/>
      <c r="C31" s="257"/>
      <c r="D31" s="499"/>
      <c r="E31" s="499"/>
      <c r="F31" s="499"/>
      <c r="G31" s="499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72"/>
    </row>
    <row r="32" spans="2:22" ht="19" customHeight="1" x14ac:dyDescent="0.2">
      <c r="B32" s="271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72"/>
    </row>
    <row r="33" spans="2:22" ht="19" customHeight="1" x14ac:dyDescent="0.2">
      <c r="B33" s="271"/>
      <c r="C33" s="257"/>
      <c r="D33" s="501" t="s">
        <v>63</v>
      </c>
      <c r="E33" s="501"/>
      <c r="F33" s="501"/>
      <c r="G33" s="501"/>
      <c r="H33" s="257"/>
      <c r="I33" s="502"/>
      <c r="J33" s="502"/>
      <c r="K33" s="502"/>
      <c r="L33" s="502"/>
      <c r="M33" s="257"/>
      <c r="N33" s="502"/>
      <c r="O33" s="502"/>
      <c r="P33" s="502"/>
      <c r="Q33" s="502"/>
      <c r="R33" s="257"/>
      <c r="S33" s="257"/>
      <c r="T33" s="257"/>
      <c r="U33" s="257"/>
      <c r="V33" s="272"/>
    </row>
    <row r="34" spans="2:22" ht="19" customHeight="1" x14ac:dyDescent="0.2">
      <c r="B34" s="271"/>
      <c r="C34" s="257"/>
      <c r="D34" s="499">
        <f>'Fluxo de Caixa'!AO48</f>
        <v>223762.07200000004</v>
      </c>
      <c r="E34" s="499"/>
      <c r="F34" s="499"/>
      <c r="G34" s="499"/>
      <c r="H34" s="257"/>
      <c r="I34" s="503"/>
      <c r="J34" s="503"/>
      <c r="K34" s="503"/>
      <c r="L34" s="503"/>
      <c r="M34" s="282"/>
      <c r="N34" s="503"/>
      <c r="O34" s="503"/>
      <c r="P34" s="503"/>
      <c r="Q34" s="503"/>
      <c r="R34" s="282"/>
      <c r="S34" s="282"/>
      <c r="T34" s="282"/>
      <c r="U34" s="257"/>
      <c r="V34" s="272"/>
    </row>
    <row r="35" spans="2:22" ht="19" customHeight="1" x14ac:dyDescent="0.2">
      <c r="B35" s="271"/>
      <c r="C35" s="257"/>
      <c r="D35" s="499"/>
      <c r="E35" s="499"/>
      <c r="F35" s="499"/>
      <c r="G35" s="499"/>
      <c r="H35" s="257"/>
      <c r="I35" s="503"/>
      <c r="J35" s="503"/>
      <c r="K35" s="503"/>
      <c r="L35" s="503"/>
      <c r="M35" s="258"/>
      <c r="N35" s="503"/>
      <c r="O35" s="503"/>
      <c r="P35" s="503"/>
      <c r="Q35" s="503"/>
      <c r="R35" s="257"/>
      <c r="S35" s="257"/>
      <c r="T35" s="257"/>
      <c r="U35" s="257"/>
      <c r="V35" s="272"/>
    </row>
    <row r="36" spans="2:22" ht="19" customHeight="1" x14ac:dyDescent="0.2">
      <c r="B36" s="271"/>
      <c r="C36" s="257"/>
      <c r="D36" s="257"/>
      <c r="E36" s="257"/>
      <c r="F36" s="257"/>
      <c r="G36" s="257"/>
      <c r="H36" s="257"/>
      <c r="I36" s="257"/>
      <c r="J36" s="257"/>
      <c r="K36" s="283"/>
      <c r="L36" s="258"/>
      <c r="M36" s="258"/>
      <c r="N36" s="258"/>
      <c r="O36" s="257"/>
      <c r="P36" s="283"/>
      <c r="Q36" s="257"/>
      <c r="R36" s="257"/>
      <c r="S36" s="257"/>
      <c r="T36" s="257"/>
      <c r="U36" s="257"/>
      <c r="V36" s="272"/>
    </row>
    <row r="37" spans="2:22" ht="19" customHeight="1" x14ac:dyDescent="0.2">
      <c r="B37" s="271"/>
      <c r="C37" s="257"/>
      <c r="D37" s="506" t="s">
        <v>62</v>
      </c>
      <c r="E37" s="507"/>
      <c r="F37" s="507"/>
      <c r="G37" s="508"/>
      <c r="H37" s="257"/>
      <c r="I37" s="267"/>
      <c r="J37" s="496" t="s">
        <v>156</v>
      </c>
      <c r="K37" s="497"/>
      <c r="L37" s="497"/>
      <c r="M37" s="498"/>
      <c r="N37" s="267"/>
      <c r="O37" s="267"/>
      <c r="P37" s="496" t="s">
        <v>155</v>
      </c>
      <c r="Q37" s="497"/>
      <c r="R37" s="497"/>
      <c r="S37" s="498"/>
      <c r="T37" s="257"/>
      <c r="U37" s="257"/>
      <c r="V37" s="272"/>
    </row>
    <row r="38" spans="2:22" ht="19" customHeight="1" x14ac:dyDescent="0.2">
      <c r="B38" s="271"/>
      <c r="C38" s="257"/>
      <c r="D38" s="509">
        <f>'Fluxo de Caixa'!AN45</f>
        <v>6437.7520000000013</v>
      </c>
      <c r="E38" s="510"/>
      <c r="F38" s="510"/>
      <c r="G38" s="511"/>
      <c r="H38" s="257"/>
      <c r="I38" s="267"/>
      <c r="J38" s="499">
        <f>'Fluxo de Caixa'!$AN$7</f>
        <v>15398</v>
      </c>
      <c r="K38" s="499"/>
      <c r="L38" s="499"/>
      <c r="M38" s="499"/>
      <c r="N38" s="267"/>
      <c r="O38" s="267"/>
      <c r="P38" s="499">
        <f>'Fluxo de Caixa'!AN44</f>
        <v>8960.2479999999996</v>
      </c>
      <c r="Q38" s="499"/>
      <c r="R38" s="499"/>
      <c r="S38" s="499"/>
      <c r="T38" s="257"/>
      <c r="U38" s="257"/>
      <c r="V38" s="272"/>
    </row>
    <row r="39" spans="2:22" ht="19" customHeight="1" x14ac:dyDescent="0.2">
      <c r="B39" s="271"/>
      <c r="C39" s="257"/>
      <c r="D39" s="509"/>
      <c r="E39" s="510"/>
      <c r="F39" s="510"/>
      <c r="G39" s="511"/>
      <c r="H39" s="257"/>
      <c r="I39" s="267"/>
      <c r="J39" s="499"/>
      <c r="K39" s="499"/>
      <c r="L39" s="499"/>
      <c r="M39" s="499"/>
      <c r="N39" s="267"/>
      <c r="O39" s="267"/>
      <c r="P39" s="499"/>
      <c r="Q39" s="499"/>
      <c r="R39" s="499"/>
      <c r="S39" s="499"/>
      <c r="T39" s="257"/>
      <c r="U39" s="257"/>
      <c r="V39" s="272"/>
    </row>
    <row r="40" spans="2:22" ht="19" customHeight="1" x14ac:dyDescent="0.2">
      <c r="B40" s="271"/>
      <c r="C40" s="257"/>
      <c r="D40" s="267"/>
      <c r="E40" s="267"/>
      <c r="F40" s="267"/>
      <c r="G40" s="267"/>
      <c r="H40" s="257"/>
      <c r="I40" s="257"/>
      <c r="J40" s="267"/>
      <c r="K40" s="267"/>
      <c r="L40" s="267"/>
      <c r="M40" s="267"/>
      <c r="N40" s="258"/>
      <c r="O40" s="257"/>
      <c r="P40" s="267"/>
      <c r="Q40" s="267"/>
      <c r="R40" s="267"/>
      <c r="S40" s="267"/>
      <c r="T40" s="257"/>
      <c r="U40" s="257"/>
      <c r="V40" s="272"/>
    </row>
    <row r="41" spans="2:22" ht="19" customHeight="1" x14ac:dyDescent="0.2">
      <c r="B41" s="271"/>
      <c r="C41" s="274"/>
      <c r="D41" s="275"/>
      <c r="E41" s="275"/>
      <c r="F41" s="275"/>
      <c r="G41" s="275"/>
      <c r="H41" s="274"/>
      <c r="I41" s="274"/>
      <c r="J41" s="274"/>
      <c r="K41" s="284"/>
      <c r="L41" s="285"/>
      <c r="M41" s="285"/>
      <c r="N41" s="285"/>
      <c r="O41" s="274"/>
      <c r="P41" s="284"/>
      <c r="Q41" s="274"/>
      <c r="R41" s="274"/>
      <c r="S41" s="274"/>
      <c r="T41" s="274"/>
      <c r="U41" s="274"/>
      <c r="V41" s="272"/>
    </row>
    <row r="42" spans="2:22" x14ac:dyDescent="0.15"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8"/>
    </row>
  </sheetData>
  <sheetProtection algorithmName="SHA-512" hashValue="IlNkILb3AX9u+caW5pcVU7UJ0MuFzRbWkXsoGIBLT/r2ABfVLeaHxFvcrnJmPsQvkpsKuXs7X4PQztUvZoGztQ==" saltValue="FsNMWfSC5SUW6CZM5NddoA==" spinCount="100000" sheet="1" objects="1" scenarios="1"/>
  <mergeCells count="29">
    <mergeCell ref="O8:Q9"/>
    <mergeCell ref="D29:G29"/>
    <mergeCell ref="D30:G31"/>
    <mergeCell ref="D37:G37"/>
    <mergeCell ref="D38:G39"/>
    <mergeCell ref="G8:I9"/>
    <mergeCell ref="D18:G19"/>
    <mergeCell ref="D22:G23"/>
    <mergeCell ref="D21:G21"/>
    <mergeCell ref="D14:G15"/>
    <mergeCell ref="D17:G17"/>
    <mergeCell ref="J8:L9"/>
    <mergeCell ref="M8:M9"/>
    <mergeCell ref="C5:U6"/>
    <mergeCell ref="J37:M37"/>
    <mergeCell ref="J38:M39"/>
    <mergeCell ref="D25:G25"/>
    <mergeCell ref="D26:G27"/>
    <mergeCell ref="P37:S37"/>
    <mergeCell ref="P38:S39"/>
    <mergeCell ref="D33:G33"/>
    <mergeCell ref="D34:G35"/>
    <mergeCell ref="I33:L33"/>
    <mergeCell ref="I34:L35"/>
    <mergeCell ref="N33:Q33"/>
    <mergeCell ref="N34:Q35"/>
    <mergeCell ref="R8:R9"/>
    <mergeCell ref="D8:F9"/>
    <mergeCell ref="D13:G1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6967-5D57-5747-95E7-0865D4137E11}">
  <sheetPr>
    <outlinePr showOutlineSymbols="0"/>
  </sheetPr>
  <dimension ref="B1:AP258"/>
  <sheetViews>
    <sheetView showGridLines="0" showRowColHeaders="0" showOutlineSymbols="0" zoomScale="90" zoomScaleNormal="90" zoomScaleSheetLayoutView="25" workbookViewId="0">
      <pane ySplit="1" topLeftCell="A2" activePane="bottomLeft" state="frozen"/>
      <selection pane="bottomLeft"/>
    </sheetView>
  </sheetViews>
  <sheetFormatPr baseColWidth="10" defaultColWidth="9.3984375" defaultRowHeight="27" customHeight="1" x14ac:dyDescent="0.15"/>
  <cols>
    <col min="1" max="1" width="1.796875" style="297" customWidth="1"/>
    <col min="2" max="2" width="55.19921875" style="383" customWidth="1"/>
    <col min="3" max="3" width="7.796875" style="383" customWidth="1"/>
    <col min="4" max="4" width="18.59765625" style="383" customWidth="1"/>
    <col min="5" max="5" width="18" style="383" customWidth="1"/>
    <col min="6" max="6" width="17.796875" style="383" customWidth="1"/>
    <col min="7" max="15" width="19.19921875" style="383" customWidth="1"/>
    <col min="16" max="16" width="18.59765625" style="384" customWidth="1" collapsed="1"/>
    <col min="17" max="17" width="18.3984375" style="381" customWidth="1"/>
    <col min="18" max="27" width="18.3984375" style="297" customWidth="1"/>
    <col min="28" max="28" width="18.3984375" style="297" customWidth="1" collapsed="1"/>
    <col min="29" max="39" width="18.3984375" style="297" customWidth="1"/>
    <col min="40" max="40" width="18.3984375" style="295" customWidth="1"/>
    <col min="41" max="41" width="9.3984375" style="296"/>
    <col min="42" max="16384" width="9.3984375" style="297"/>
  </cols>
  <sheetData>
    <row r="1" spans="2:42" s="403" customFormat="1" ht="33" customHeight="1" x14ac:dyDescent="0.15">
      <c r="E1" s="401"/>
      <c r="F1" s="402"/>
      <c r="G1" s="401"/>
      <c r="H1" s="401"/>
      <c r="I1" s="401"/>
      <c r="AN1" s="408"/>
      <c r="AO1" s="409"/>
    </row>
    <row r="2" spans="2:42" s="289" customFormat="1" ht="41" customHeight="1" x14ac:dyDescent="0.15">
      <c r="E2" s="290"/>
      <c r="F2" s="291"/>
      <c r="G2" s="290"/>
      <c r="H2" s="290"/>
      <c r="I2" s="290"/>
      <c r="AN2" s="292"/>
      <c r="AO2" s="293"/>
    </row>
    <row r="3" spans="2:42" ht="16" customHeight="1" thickBot="1" x14ac:dyDescent="0.2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</row>
    <row r="4" spans="2:42" s="298" customFormat="1" ht="17" customHeight="1" x14ac:dyDescent="0.15">
      <c r="B4" s="515" t="s">
        <v>2</v>
      </c>
      <c r="C4" s="516"/>
      <c r="D4" s="525" t="s">
        <v>11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  <c r="P4" s="525" t="s">
        <v>49</v>
      </c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7"/>
      <c r="AB4" s="525" t="s">
        <v>50</v>
      </c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7"/>
      <c r="AN4" s="521" t="s">
        <v>157</v>
      </c>
      <c r="AO4" s="523" t="s">
        <v>158</v>
      </c>
    </row>
    <row r="5" spans="2:42" s="302" customFormat="1" ht="17" customHeight="1" x14ac:dyDescent="0.15">
      <c r="B5" s="517"/>
      <c r="C5" s="518"/>
      <c r="D5" s="299" t="s">
        <v>12</v>
      </c>
      <c r="E5" s="300" t="s">
        <v>13</v>
      </c>
      <c r="F5" s="300" t="s">
        <v>14</v>
      </c>
      <c r="G5" s="300" t="s">
        <v>15</v>
      </c>
      <c r="H5" s="300" t="s">
        <v>16</v>
      </c>
      <c r="I5" s="300" t="s">
        <v>17</v>
      </c>
      <c r="J5" s="300" t="s">
        <v>18</v>
      </c>
      <c r="K5" s="300" t="s">
        <v>19</v>
      </c>
      <c r="L5" s="300" t="s">
        <v>20</v>
      </c>
      <c r="M5" s="300" t="s">
        <v>21</v>
      </c>
      <c r="N5" s="300" t="s">
        <v>22</v>
      </c>
      <c r="O5" s="301" t="s">
        <v>23</v>
      </c>
      <c r="P5" s="299" t="s">
        <v>25</v>
      </c>
      <c r="Q5" s="300" t="s">
        <v>26</v>
      </c>
      <c r="R5" s="300" t="s">
        <v>27</v>
      </c>
      <c r="S5" s="300" t="s">
        <v>28</v>
      </c>
      <c r="T5" s="300" t="s">
        <v>29</v>
      </c>
      <c r="U5" s="300" t="s">
        <v>30</v>
      </c>
      <c r="V5" s="300" t="s">
        <v>31</v>
      </c>
      <c r="W5" s="300" t="s">
        <v>32</v>
      </c>
      <c r="X5" s="300" t="s">
        <v>33</v>
      </c>
      <c r="Y5" s="300" t="s">
        <v>34</v>
      </c>
      <c r="Z5" s="300" t="s">
        <v>35</v>
      </c>
      <c r="AA5" s="301" t="s">
        <v>36</v>
      </c>
      <c r="AB5" s="299" t="s">
        <v>37</v>
      </c>
      <c r="AC5" s="300" t="s">
        <v>38</v>
      </c>
      <c r="AD5" s="300" t="s">
        <v>39</v>
      </c>
      <c r="AE5" s="300" t="s">
        <v>40</v>
      </c>
      <c r="AF5" s="300" t="s">
        <v>41</v>
      </c>
      <c r="AG5" s="300" t="s">
        <v>42</v>
      </c>
      <c r="AH5" s="300" t="s">
        <v>43</v>
      </c>
      <c r="AI5" s="300" t="s">
        <v>44</v>
      </c>
      <c r="AJ5" s="300" t="s">
        <v>45</v>
      </c>
      <c r="AK5" s="300" t="s">
        <v>46</v>
      </c>
      <c r="AL5" s="300" t="s">
        <v>47</v>
      </c>
      <c r="AM5" s="301" t="s">
        <v>48</v>
      </c>
      <c r="AN5" s="522"/>
      <c r="AO5" s="524"/>
    </row>
    <row r="6" spans="2:42" s="298" customFormat="1" ht="17" customHeight="1" x14ac:dyDescent="0.15">
      <c r="B6" s="303" t="str">
        <f>'Fluxo de Caixa'!B4</f>
        <v>Faturamento TOTAL</v>
      </c>
      <c r="C6" s="304"/>
      <c r="D6" s="305">
        <f>'Fluxo de Caixa'!D4</f>
        <v>10976</v>
      </c>
      <c r="E6" s="305">
        <f>'Fluxo de Caixa'!E4</f>
        <v>12544</v>
      </c>
      <c r="F6" s="305">
        <f>'Fluxo de Caixa'!F4</f>
        <v>12544</v>
      </c>
      <c r="G6" s="305">
        <f>'Fluxo de Caixa'!G4</f>
        <v>13328</v>
      </c>
      <c r="H6" s="305">
        <f>'Fluxo de Caixa'!H4</f>
        <v>14112</v>
      </c>
      <c r="I6" s="305">
        <f>'Fluxo de Caixa'!I4</f>
        <v>14112</v>
      </c>
      <c r="J6" s="305">
        <f>'Fluxo de Caixa'!J4</f>
        <v>14112</v>
      </c>
      <c r="K6" s="305">
        <f>'Fluxo de Caixa'!K4</f>
        <v>14112</v>
      </c>
      <c r="L6" s="305">
        <f>'Fluxo de Caixa'!L4</f>
        <v>14112</v>
      </c>
      <c r="M6" s="305">
        <f>'Fluxo de Caixa'!M4</f>
        <v>14112</v>
      </c>
      <c r="N6" s="305">
        <f>'Fluxo de Caixa'!N4</f>
        <v>14112</v>
      </c>
      <c r="O6" s="305">
        <f>'Fluxo de Caixa'!O4</f>
        <v>14112</v>
      </c>
      <c r="P6" s="305">
        <f>'Fluxo de Caixa'!P4</f>
        <v>15120</v>
      </c>
      <c r="Q6" s="305">
        <f>'Fluxo de Caixa'!Q4</f>
        <v>15120</v>
      </c>
      <c r="R6" s="305">
        <f>'Fluxo de Caixa'!R4</f>
        <v>15120</v>
      </c>
      <c r="S6" s="305">
        <f>'Fluxo de Caixa'!S4</f>
        <v>15120</v>
      </c>
      <c r="T6" s="305">
        <f>'Fluxo de Caixa'!T4</f>
        <v>15120</v>
      </c>
      <c r="U6" s="305">
        <f>'Fluxo de Caixa'!U4</f>
        <v>15120</v>
      </c>
      <c r="V6" s="305">
        <f>'Fluxo de Caixa'!V4</f>
        <v>15120</v>
      </c>
      <c r="W6" s="305">
        <f>'Fluxo de Caixa'!W4</f>
        <v>15120</v>
      </c>
      <c r="X6" s="305">
        <f>'Fluxo de Caixa'!X4</f>
        <v>15120</v>
      </c>
      <c r="Y6" s="305">
        <f>'Fluxo de Caixa'!Y4</f>
        <v>15120</v>
      </c>
      <c r="Z6" s="305">
        <f>'Fluxo de Caixa'!Z4</f>
        <v>15120</v>
      </c>
      <c r="AA6" s="305">
        <f>'Fluxo de Caixa'!AA4</f>
        <v>15120</v>
      </c>
      <c r="AB6" s="305">
        <f>'Fluxo de Caixa'!AB4</f>
        <v>18000</v>
      </c>
      <c r="AC6" s="305">
        <f>'Fluxo de Caixa'!AC4</f>
        <v>18000</v>
      </c>
      <c r="AD6" s="305">
        <f>'Fluxo de Caixa'!AD4</f>
        <v>18000</v>
      </c>
      <c r="AE6" s="305">
        <f>'Fluxo de Caixa'!AE4</f>
        <v>18000</v>
      </c>
      <c r="AF6" s="305">
        <f>'Fluxo de Caixa'!AF4</f>
        <v>18000</v>
      </c>
      <c r="AG6" s="305">
        <f>'Fluxo de Caixa'!AG4</f>
        <v>18000</v>
      </c>
      <c r="AH6" s="305">
        <f>'Fluxo de Caixa'!AH4</f>
        <v>18000</v>
      </c>
      <c r="AI6" s="305">
        <f>'Fluxo de Caixa'!AI4</f>
        <v>18000</v>
      </c>
      <c r="AJ6" s="305">
        <f>'Fluxo de Caixa'!AJ4</f>
        <v>18000</v>
      </c>
      <c r="AK6" s="305">
        <f>'Fluxo de Caixa'!AK4</f>
        <v>18000</v>
      </c>
      <c r="AL6" s="305">
        <f>'Fluxo de Caixa'!AL4</f>
        <v>18000</v>
      </c>
      <c r="AM6" s="305">
        <f>'Fluxo de Caixa'!AM4</f>
        <v>18000</v>
      </c>
      <c r="AN6" s="522"/>
      <c r="AO6" s="524"/>
    </row>
    <row r="7" spans="2:42" s="298" customFormat="1" ht="17" customHeight="1" x14ac:dyDescent="0.15">
      <c r="B7" s="306" t="s">
        <v>128</v>
      </c>
      <c r="C7" s="307">
        <f>'Fluxo de Caixa'!C5</f>
        <v>0.7</v>
      </c>
      <c r="D7" s="308">
        <f>D6*$C$7</f>
        <v>7683.2</v>
      </c>
      <c r="E7" s="308">
        <f t="shared" ref="E7:AM7" si="0">E6*$C$7</f>
        <v>8780.7999999999993</v>
      </c>
      <c r="F7" s="308">
        <f t="shared" si="0"/>
        <v>8780.7999999999993</v>
      </c>
      <c r="G7" s="308">
        <f t="shared" si="0"/>
        <v>9329.5999999999985</v>
      </c>
      <c r="H7" s="308">
        <f t="shared" si="0"/>
        <v>9878.4</v>
      </c>
      <c r="I7" s="308">
        <f t="shared" si="0"/>
        <v>9878.4</v>
      </c>
      <c r="J7" s="308">
        <f t="shared" si="0"/>
        <v>9878.4</v>
      </c>
      <c r="K7" s="308">
        <f t="shared" si="0"/>
        <v>9878.4</v>
      </c>
      <c r="L7" s="308">
        <f t="shared" si="0"/>
        <v>9878.4</v>
      </c>
      <c r="M7" s="308">
        <f t="shared" si="0"/>
        <v>9878.4</v>
      </c>
      <c r="N7" s="308">
        <f t="shared" si="0"/>
        <v>9878.4</v>
      </c>
      <c r="O7" s="308">
        <f t="shared" si="0"/>
        <v>9878.4</v>
      </c>
      <c r="P7" s="308">
        <f t="shared" si="0"/>
        <v>10584</v>
      </c>
      <c r="Q7" s="308">
        <f t="shared" si="0"/>
        <v>10584</v>
      </c>
      <c r="R7" s="308">
        <f t="shared" si="0"/>
        <v>10584</v>
      </c>
      <c r="S7" s="308">
        <f t="shared" si="0"/>
        <v>10584</v>
      </c>
      <c r="T7" s="308">
        <f t="shared" si="0"/>
        <v>10584</v>
      </c>
      <c r="U7" s="308">
        <f t="shared" si="0"/>
        <v>10584</v>
      </c>
      <c r="V7" s="308">
        <f t="shared" si="0"/>
        <v>10584</v>
      </c>
      <c r="W7" s="308">
        <f t="shared" si="0"/>
        <v>10584</v>
      </c>
      <c r="X7" s="308">
        <f t="shared" si="0"/>
        <v>10584</v>
      </c>
      <c r="Y7" s="308">
        <f t="shared" si="0"/>
        <v>10584</v>
      </c>
      <c r="Z7" s="308">
        <f t="shared" si="0"/>
        <v>10584</v>
      </c>
      <c r="AA7" s="308">
        <f t="shared" si="0"/>
        <v>10584</v>
      </c>
      <c r="AB7" s="308">
        <f t="shared" si="0"/>
        <v>12600</v>
      </c>
      <c r="AC7" s="308">
        <f t="shared" si="0"/>
        <v>12600</v>
      </c>
      <c r="AD7" s="308">
        <f t="shared" si="0"/>
        <v>12600</v>
      </c>
      <c r="AE7" s="308">
        <f t="shared" si="0"/>
        <v>12600</v>
      </c>
      <c r="AF7" s="308">
        <f t="shared" si="0"/>
        <v>12600</v>
      </c>
      <c r="AG7" s="308">
        <f t="shared" si="0"/>
        <v>12600</v>
      </c>
      <c r="AH7" s="308">
        <f t="shared" si="0"/>
        <v>12600</v>
      </c>
      <c r="AI7" s="308">
        <f t="shared" si="0"/>
        <v>12600</v>
      </c>
      <c r="AJ7" s="308">
        <f t="shared" si="0"/>
        <v>12600</v>
      </c>
      <c r="AK7" s="308">
        <f t="shared" si="0"/>
        <v>12600</v>
      </c>
      <c r="AL7" s="308">
        <f t="shared" si="0"/>
        <v>12600</v>
      </c>
      <c r="AM7" s="308">
        <f t="shared" si="0"/>
        <v>12600</v>
      </c>
      <c r="AN7" s="522"/>
      <c r="AO7" s="524"/>
    </row>
    <row r="8" spans="2:42" s="298" customFormat="1" ht="17" customHeight="1" x14ac:dyDescent="0.15">
      <c r="B8" s="309" t="s">
        <v>129</v>
      </c>
      <c r="C8" s="310">
        <f>100%-C7</f>
        <v>0.30000000000000004</v>
      </c>
      <c r="D8" s="311">
        <v>0</v>
      </c>
      <c r="E8" s="311">
        <f>D6*$C$8</f>
        <v>3292.8000000000006</v>
      </c>
      <c r="F8" s="311">
        <f>E6*$C$8</f>
        <v>3763.2000000000007</v>
      </c>
      <c r="G8" s="311">
        <f t="shared" ref="G8:AM8" si="1">F6*$C$8</f>
        <v>3763.2000000000007</v>
      </c>
      <c r="H8" s="311">
        <f t="shared" si="1"/>
        <v>3998.4000000000005</v>
      </c>
      <c r="I8" s="311">
        <f t="shared" si="1"/>
        <v>4233.6000000000004</v>
      </c>
      <c r="J8" s="311">
        <f t="shared" si="1"/>
        <v>4233.6000000000004</v>
      </c>
      <c r="K8" s="311">
        <f t="shared" si="1"/>
        <v>4233.6000000000004</v>
      </c>
      <c r="L8" s="311">
        <f t="shared" si="1"/>
        <v>4233.6000000000004</v>
      </c>
      <c r="M8" s="311">
        <f t="shared" si="1"/>
        <v>4233.6000000000004</v>
      </c>
      <c r="N8" s="311">
        <f t="shared" si="1"/>
        <v>4233.6000000000004</v>
      </c>
      <c r="O8" s="311">
        <f t="shared" si="1"/>
        <v>4233.6000000000004</v>
      </c>
      <c r="P8" s="311">
        <f t="shared" si="1"/>
        <v>4233.6000000000004</v>
      </c>
      <c r="Q8" s="311">
        <f t="shared" si="1"/>
        <v>4536.0000000000009</v>
      </c>
      <c r="R8" s="311">
        <f t="shared" si="1"/>
        <v>4536.0000000000009</v>
      </c>
      <c r="S8" s="311">
        <f t="shared" si="1"/>
        <v>4536.0000000000009</v>
      </c>
      <c r="T8" s="311">
        <f t="shared" si="1"/>
        <v>4536.0000000000009</v>
      </c>
      <c r="U8" s="311">
        <f t="shared" si="1"/>
        <v>4536.0000000000009</v>
      </c>
      <c r="V8" s="311">
        <f t="shared" si="1"/>
        <v>4536.0000000000009</v>
      </c>
      <c r="W8" s="311">
        <f t="shared" si="1"/>
        <v>4536.0000000000009</v>
      </c>
      <c r="X8" s="311">
        <f t="shared" si="1"/>
        <v>4536.0000000000009</v>
      </c>
      <c r="Y8" s="311">
        <f t="shared" si="1"/>
        <v>4536.0000000000009</v>
      </c>
      <c r="Z8" s="311">
        <f t="shared" si="1"/>
        <v>4536.0000000000009</v>
      </c>
      <c r="AA8" s="311">
        <f t="shared" si="1"/>
        <v>4536.0000000000009</v>
      </c>
      <c r="AB8" s="311">
        <f t="shared" si="1"/>
        <v>4536.0000000000009</v>
      </c>
      <c r="AC8" s="311">
        <f t="shared" si="1"/>
        <v>5400.0000000000009</v>
      </c>
      <c r="AD8" s="311">
        <f t="shared" si="1"/>
        <v>5400.0000000000009</v>
      </c>
      <c r="AE8" s="311">
        <f t="shared" si="1"/>
        <v>5400.0000000000009</v>
      </c>
      <c r="AF8" s="311">
        <f t="shared" si="1"/>
        <v>5400.0000000000009</v>
      </c>
      <c r="AG8" s="311">
        <f t="shared" si="1"/>
        <v>5400.0000000000009</v>
      </c>
      <c r="AH8" s="311">
        <f t="shared" si="1"/>
        <v>5400.0000000000009</v>
      </c>
      <c r="AI8" s="311">
        <f t="shared" si="1"/>
        <v>5400.0000000000009</v>
      </c>
      <c r="AJ8" s="311">
        <f t="shared" si="1"/>
        <v>5400.0000000000009</v>
      </c>
      <c r="AK8" s="311">
        <f t="shared" si="1"/>
        <v>5400.0000000000009</v>
      </c>
      <c r="AL8" s="311">
        <f t="shared" si="1"/>
        <v>5400.0000000000009</v>
      </c>
      <c r="AM8" s="311">
        <f t="shared" si="1"/>
        <v>5400.0000000000009</v>
      </c>
      <c r="AN8" s="522"/>
      <c r="AO8" s="524"/>
    </row>
    <row r="9" spans="2:42" s="317" customFormat="1" ht="17" customHeight="1" x14ac:dyDescent="0.15">
      <c r="B9" s="312" t="s">
        <v>4</v>
      </c>
      <c r="C9" s="313"/>
      <c r="D9" s="314">
        <f>SUM(D7:D8)</f>
        <v>7683.2</v>
      </c>
      <c r="E9" s="314">
        <f t="shared" ref="E9:AM9" si="2">SUM(E7:E8)</f>
        <v>12073.6</v>
      </c>
      <c r="F9" s="314">
        <f t="shared" si="2"/>
        <v>12544</v>
      </c>
      <c r="G9" s="314">
        <f t="shared" si="2"/>
        <v>13092.8</v>
      </c>
      <c r="H9" s="314">
        <f t="shared" si="2"/>
        <v>13876.8</v>
      </c>
      <c r="I9" s="314">
        <f t="shared" si="2"/>
        <v>14112</v>
      </c>
      <c r="J9" s="314">
        <f t="shared" si="2"/>
        <v>14112</v>
      </c>
      <c r="K9" s="314">
        <f t="shared" si="2"/>
        <v>14112</v>
      </c>
      <c r="L9" s="314">
        <f t="shared" si="2"/>
        <v>14112</v>
      </c>
      <c r="M9" s="314">
        <f t="shared" si="2"/>
        <v>14112</v>
      </c>
      <c r="N9" s="314">
        <f t="shared" si="2"/>
        <v>14112</v>
      </c>
      <c r="O9" s="314">
        <f t="shared" si="2"/>
        <v>14112</v>
      </c>
      <c r="P9" s="314">
        <f t="shared" si="2"/>
        <v>14817.6</v>
      </c>
      <c r="Q9" s="314">
        <f t="shared" si="2"/>
        <v>15120</v>
      </c>
      <c r="R9" s="314">
        <f t="shared" si="2"/>
        <v>15120</v>
      </c>
      <c r="S9" s="314">
        <f t="shared" si="2"/>
        <v>15120</v>
      </c>
      <c r="T9" s="314">
        <f t="shared" si="2"/>
        <v>15120</v>
      </c>
      <c r="U9" s="314">
        <f t="shared" si="2"/>
        <v>15120</v>
      </c>
      <c r="V9" s="314">
        <f t="shared" si="2"/>
        <v>15120</v>
      </c>
      <c r="W9" s="314">
        <f t="shared" si="2"/>
        <v>15120</v>
      </c>
      <c r="X9" s="314">
        <f t="shared" si="2"/>
        <v>15120</v>
      </c>
      <c r="Y9" s="314">
        <f t="shared" si="2"/>
        <v>15120</v>
      </c>
      <c r="Z9" s="314">
        <f t="shared" si="2"/>
        <v>15120</v>
      </c>
      <c r="AA9" s="314">
        <f t="shared" si="2"/>
        <v>15120</v>
      </c>
      <c r="AB9" s="314">
        <f t="shared" si="2"/>
        <v>17136</v>
      </c>
      <c r="AC9" s="314">
        <f t="shared" si="2"/>
        <v>18000</v>
      </c>
      <c r="AD9" s="314">
        <f t="shared" si="2"/>
        <v>18000</v>
      </c>
      <c r="AE9" s="314">
        <f t="shared" si="2"/>
        <v>18000</v>
      </c>
      <c r="AF9" s="314">
        <f t="shared" si="2"/>
        <v>18000</v>
      </c>
      <c r="AG9" s="314">
        <f t="shared" si="2"/>
        <v>18000</v>
      </c>
      <c r="AH9" s="314">
        <f t="shared" si="2"/>
        <v>18000</v>
      </c>
      <c r="AI9" s="314">
        <f t="shared" si="2"/>
        <v>18000</v>
      </c>
      <c r="AJ9" s="314">
        <f t="shared" si="2"/>
        <v>18000</v>
      </c>
      <c r="AK9" s="314">
        <f t="shared" si="2"/>
        <v>18000</v>
      </c>
      <c r="AL9" s="314">
        <f t="shared" si="2"/>
        <v>18000</v>
      </c>
      <c r="AM9" s="314">
        <f t="shared" si="2"/>
        <v>18000</v>
      </c>
      <c r="AN9" s="315">
        <f t="shared" ref="AN9:AN19" si="3">SUM(D9:AM9)</f>
        <v>554328</v>
      </c>
      <c r="AO9" s="316"/>
    </row>
    <row r="10" spans="2:42" s="317" customFormat="1" ht="17" hidden="1" customHeight="1" x14ac:dyDescent="0.15">
      <c r="B10" s="318" t="s">
        <v>131</v>
      </c>
      <c r="C10" s="319"/>
      <c r="D10" s="320">
        <f>D9</f>
        <v>7683.2</v>
      </c>
      <c r="E10" s="320">
        <f>D10+E9</f>
        <v>19756.8</v>
      </c>
      <c r="F10" s="320">
        <f t="shared" ref="F10:O10" si="4">E10+F9</f>
        <v>32300.799999999999</v>
      </c>
      <c r="G10" s="320">
        <f t="shared" si="4"/>
        <v>45393.599999999999</v>
      </c>
      <c r="H10" s="320">
        <f t="shared" si="4"/>
        <v>59270.399999999994</v>
      </c>
      <c r="I10" s="320">
        <f t="shared" si="4"/>
        <v>73382.399999999994</v>
      </c>
      <c r="J10" s="320">
        <f t="shared" si="4"/>
        <v>87494.399999999994</v>
      </c>
      <c r="K10" s="320">
        <f t="shared" si="4"/>
        <v>101606.39999999999</v>
      </c>
      <c r="L10" s="320">
        <f t="shared" si="4"/>
        <v>115718.39999999999</v>
      </c>
      <c r="M10" s="320">
        <f t="shared" si="4"/>
        <v>129830.39999999999</v>
      </c>
      <c r="N10" s="320">
        <f t="shared" si="4"/>
        <v>143942.39999999999</v>
      </c>
      <c r="O10" s="320">
        <f t="shared" si="4"/>
        <v>158054.39999999999</v>
      </c>
      <c r="P10" s="320">
        <f>SUM(E9:P9)</f>
        <v>165188.80000000002</v>
      </c>
      <c r="Q10" s="320">
        <f>SUM(F9:Q9)</f>
        <v>168235.2</v>
      </c>
      <c r="R10" s="320">
        <f t="shared" ref="R10:AM10" si="5">SUM(G9:R9)</f>
        <v>170811.2</v>
      </c>
      <c r="S10" s="320">
        <f t="shared" si="5"/>
        <v>172838.40000000002</v>
      </c>
      <c r="T10" s="320">
        <f t="shared" si="5"/>
        <v>174081.6</v>
      </c>
      <c r="U10" s="320">
        <f t="shared" si="5"/>
        <v>175089.6</v>
      </c>
      <c r="V10" s="320">
        <f t="shared" si="5"/>
        <v>176097.6</v>
      </c>
      <c r="W10" s="320">
        <f t="shared" si="5"/>
        <v>177105.6</v>
      </c>
      <c r="X10" s="320">
        <f t="shared" si="5"/>
        <v>178113.6</v>
      </c>
      <c r="Y10" s="320">
        <f t="shared" si="5"/>
        <v>179121.6</v>
      </c>
      <c r="Z10" s="320">
        <f t="shared" si="5"/>
        <v>180129.6</v>
      </c>
      <c r="AA10" s="320">
        <f t="shared" si="5"/>
        <v>181137.6</v>
      </c>
      <c r="AB10" s="320">
        <f t="shared" si="5"/>
        <v>183456</v>
      </c>
      <c r="AC10" s="320">
        <f t="shared" si="5"/>
        <v>186336</v>
      </c>
      <c r="AD10" s="320">
        <f t="shared" si="5"/>
        <v>189216</v>
      </c>
      <c r="AE10" s="320">
        <f t="shared" si="5"/>
        <v>192096</v>
      </c>
      <c r="AF10" s="320">
        <f t="shared" si="5"/>
        <v>194976</v>
      </c>
      <c r="AG10" s="320">
        <f t="shared" si="5"/>
        <v>197856</v>
      </c>
      <c r="AH10" s="320">
        <f t="shared" si="5"/>
        <v>200736</v>
      </c>
      <c r="AI10" s="320">
        <f t="shared" si="5"/>
        <v>203616</v>
      </c>
      <c r="AJ10" s="320">
        <f t="shared" si="5"/>
        <v>206496</v>
      </c>
      <c r="AK10" s="320">
        <f t="shared" si="5"/>
        <v>209376</v>
      </c>
      <c r="AL10" s="320">
        <f t="shared" si="5"/>
        <v>212256</v>
      </c>
      <c r="AM10" s="320">
        <f t="shared" si="5"/>
        <v>215136</v>
      </c>
      <c r="AN10" s="315">
        <f t="shared" si="3"/>
        <v>5463936.0000000009</v>
      </c>
      <c r="AO10" s="316"/>
    </row>
    <row r="11" spans="2:42" s="325" customFormat="1" ht="17" customHeight="1" x14ac:dyDescent="0.15">
      <c r="B11" s="321" t="s">
        <v>147</v>
      </c>
      <c r="C11" s="322"/>
      <c r="D11" s="323">
        <f>LOOKUP(D10,TabelaSimplesNacional!$A$4:$A$9,TabelaSimplesNacional!$C$4:$C$9)</f>
        <v>0.04</v>
      </c>
      <c r="E11" s="323">
        <f>LOOKUP(E10,TabelaSimplesNacional!$A$4:$A$9,TabelaSimplesNacional!$C$4:$C$9)</f>
        <v>0.04</v>
      </c>
      <c r="F11" s="323">
        <f>LOOKUP(F10,TabelaSimplesNacional!$A$4:$A$9,TabelaSimplesNacional!$C$4:$C$9)</f>
        <v>0.04</v>
      </c>
      <c r="G11" s="323">
        <f>LOOKUP(G10,TabelaSimplesNacional!$A$4:$A$9,TabelaSimplesNacional!$C$4:$C$9)</f>
        <v>0.04</v>
      </c>
      <c r="H11" s="323">
        <f>LOOKUP(H10,TabelaSimplesNacional!$A$4:$A$9,TabelaSimplesNacional!$C$4:$C$9)</f>
        <v>0.04</v>
      </c>
      <c r="I11" s="323">
        <f>LOOKUP(I10,TabelaSimplesNacional!$A$4:$A$9,TabelaSimplesNacional!$C$4:$C$9)</f>
        <v>0.04</v>
      </c>
      <c r="J11" s="323">
        <f>LOOKUP(J10,TabelaSimplesNacional!$A$4:$A$9,TabelaSimplesNacional!$C$4:$C$9)</f>
        <v>0.04</v>
      </c>
      <c r="K11" s="323">
        <f>LOOKUP(K10,TabelaSimplesNacional!$A$4:$A$9,TabelaSimplesNacional!$C$4:$C$9)</f>
        <v>0.04</v>
      </c>
      <c r="L11" s="323">
        <f>LOOKUP(L10,TabelaSimplesNacional!$A$4:$A$9,TabelaSimplesNacional!$C$4:$C$9)</f>
        <v>0.04</v>
      </c>
      <c r="M11" s="323">
        <f>LOOKUP(M10,TabelaSimplesNacional!$A$4:$A$9,TabelaSimplesNacional!$C$4:$C$9)</f>
        <v>0.04</v>
      </c>
      <c r="N11" s="323">
        <f>LOOKUP(N10,TabelaSimplesNacional!$A$4:$A$9,TabelaSimplesNacional!$C$4:$C$9)</f>
        <v>0.04</v>
      </c>
      <c r="O11" s="323">
        <f>LOOKUP(O10,TabelaSimplesNacional!$A$4:$A$9,TabelaSimplesNacional!$C$4:$C$9)</f>
        <v>0.04</v>
      </c>
      <c r="P11" s="323">
        <f>LOOKUP(P10,TabelaSimplesNacional!$A$4:$A$9,TabelaSimplesNacional!$C$4:$C$9)</f>
        <v>0.04</v>
      </c>
      <c r="Q11" s="323">
        <f>LOOKUP(Q10,TabelaSimplesNacional!$A$4:$A$9,TabelaSimplesNacional!$C$4:$C$9)</f>
        <v>0.04</v>
      </c>
      <c r="R11" s="323">
        <f>LOOKUP(R10,TabelaSimplesNacional!$A$4:$A$9,TabelaSimplesNacional!$C$4:$C$9)</f>
        <v>0.04</v>
      </c>
      <c r="S11" s="323">
        <f>LOOKUP(S10,TabelaSimplesNacional!$A$4:$A$9,TabelaSimplesNacional!$C$4:$C$9)</f>
        <v>0.04</v>
      </c>
      <c r="T11" s="323">
        <f>LOOKUP(T10,TabelaSimplesNacional!$A$4:$A$9,TabelaSimplesNacional!$C$4:$C$9)</f>
        <v>0.04</v>
      </c>
      <c r="U11" s="323">
        <f>LOOKUP(U10,TabelaSimplesNacional!$A$4:$A$9,TabelaSimplesNacional!$C$4:$C$9)</f>
        <v>0.04</v>
      </c>
      <c r="V11" s="323">
        <f>LOOKUP(V10,TabelaSimplesNacional!$A$4:$A$9,TabelaSimplesNacional!$C$4:$C$9)</f>
        <v>0.04</v>
      </c>
      <c r="W11" s="323">
        <f>LOOKUP(W10,TabelaSimplesNacional!$A$4:$A$9,TabelaSimplesNacional!$C$4:$C$9)</f>
        <v>0.04</v>
      </c>
      <c r="X11" s="323">
        <f>LOOKUP(X10,TabelaSimplesNacional!$A$4:$A$9,TabelaSimplesNacional!$C$4:$C$9)</f>
        <v>0.04</v>
      </c>
      <c r="Y11" s="323">
        <f>LOOKUP(Y10,TabelaSimplesNacional!$A$4:$A$9,TabelaSimplesNacional!$C$4:$C$9)</f>
        <v>0.04</v>
      </c>
      <c r="Z11" s="323">
        <f>LOOKUP(Z10,TabelaSimplesNacional!$A$4:$A$9,TabelaSimplesNacional!$C$4:$C$9)</f>
        <v>7.2999999999999995E-2</v>
      </c>
      <c r="AA11" s="323">
        <f>LOOKUP(AA10,TabelaSimplesNacional!$A$4:$A$9,TabelaSimplesNacional!$C$4:$C$9)</f>
        <v>7.2999999999999995E-2</v>
      </c>
      <c r="AB11" s="323">
        <f>LOOKUP(AB10,TabelaSimplesNacional!$A$4:$A$9,TabelaSimplesNacional!$C$4:$C$9)</f>
        <v>7.2999999999999995E-2</v>
      </c>
      <c r="AC11" s="323">
        <f>LOOKUP(AC10,TabelaSimplesNacional!$A$4:$A$9,TabelaSimplesNacional!$C$4:$C$9)</f>
        <v>7.2999999999999995E-2</v>
      </c>
      <c r="AD11" s="323">
        <f>LOOKUP(AD10,TabelaSimplesNacional!$A$4:$A$9,TabelaSimplesNacional!$C$4:$C$9)</f>
        <v>7.2999999999999995E-2</v>
      </c>
      <c r="AE11" s="323">
        <f>LOOKUP(AE10,TabelaSimplesNacional!$A$4:$A$9,TabelaSimplesNacional!$C$4:$C$9)</f>
        <v>7.2999999999999995E-2</v>
      </c>
      <c r="AF11" s="323">
        <f>LOOKUP(AF10,TabelaSimplesNacional!$A$4:$A$9,TabelaSimplesNacional!$C$4:$C$9)</f>
        <v>7.2999999999999995E-2</v>
      </c>
      <c r="AG11" s="323">
        <f>LOOKUP(AG10,TabelaSimplesNacional!$A$4:$A$9,TabelaSimplesNacional!$C$4:$C$9)</f>
        <v>7.2999999999999995E-2</v>
      </c>
      <c r="AH11" s="323">
        <f>LOOKUP(AH10,TabelaSimplesNacional!$A$4:$A$9,TabelaSimplesNacional!$C$4:$C$9)</f>
        <v>7.2999999999999995E-2</v>
      </c>
      <c r="AI11" s="323">
        <f>LOOKUP(AI10,TabelaSimplesNacional!$A$4:$A$9,TabelaSimplesNacional!$C$4:$C$9)</f>
        <v>7.2999999999999995E-2</v>
      </c>
      <c r="AJ11" s="323">
        <f>LOOKUP(AJ10,TabelaSimplesNacional!$A$4:$A$9,TabelaSimplesNacional!$C$4:$C$9)</f>
        <v>7.2999999999999995E-2</v>
      </c>
      <c r="AK11" s="323">
        <f>LOOKUP(AK10,TabelaSimplesNacional!$A$4:$A$9,TabelaSimplesNacional!$C$4:$C$9)</f>
        <v>7.2999999999999995E-2</v>
      </c>
      <c r="AL11" s="323">
        <f>LOOKUP(AL10,TabelaSimplesNacional!$A$4:$A$9,TabelaSimplesNacional!$C$4:$C$9)</f>
        <v>7.2999999999999995E-2</v>
      </c>
      <c r="AM11" s="323">
        <f>LOOKUP(AM10,TabelaSimplesNacional!$A$4:$A$9,TabelaSimplesNacional!$C$4:$C$9)</f>
        <v>7.2999999999999995E-2</v>
      </c>
      <c r="AN11" s="315">
        <f t="shared" si="3"/>
        <v>1.9019999999999997</v>
      </c>
      <c r="AO11" s="324"/>
    </row>
    <row r="12" spans="2:42" s="295" customFormat="1" ht="17" customHeight="1" x14ac:dyDescent="0.15">
      <c r="B12" s="326" t="s">
        <v>134</v>
      </c>
      <c r="C12" s="327"/>
      <c r="D12" s="328">
        <f>IF(Funcionários!$J$10="Simples Nacional",(((D10*D11)-(LOOKUP(D10,TabelaSimplesNacional!$A$4:$A$9,TabelaSimplesNacional!$D$4:$D$9)))/D10)*D9,62)</f>
        <v>62</v>
      </c>
      <c r="E12" s="328">
        <f>IF(Funcionários!$J$10="Simples Nacional",(((E10*E11)-(LOOKUP(E10,TabelaSimplesNacional!$A$4:$A$9,TabelaSimplesNacional!$D$4:$D$9)))/E10)*E9,62)</f>
        <v>62</v>
      </c>
      <c r="F12" s="328">
        <f>IF(Funcionários!$J$10="Simples Nacional",(((F10*F11)-(LOOKUP(F10,TabelaSimplesNacional!$A$4:$A$9,TabelaSimplesNacional!$D$4:$D$9)))/F10)*F9,62)</f>
        <v>62</v>
      </c>
      <c r="G12" s="328">
        <f>IF(Funcionários!$J$10="Simples Nacional",(((G10*G11)-(LOOKUP(G10,TabelaSimplesNacional!$A$4:$A$9,TabelaSimplesNacional!$D$4:$D$9)))/G10)*G9,62)</f>
        <v>62</v>
      </c>
      <c r="H12" s="328">
        <f>IF(Funcionários!$J$10="Simples Nacional",(((H10*H11)-(LOOKUP(H10,TabelaSimplesNacional!$A$4:$A$9,TabelaSimplesNacional!$D$4:$D$9)))/H10)*H9,62)</f>
        <v>62</v>
      </c>
      <c r="I12" s="328">
        <f>IF(Funcionários!$J$10="Simples Nacional",(((I10*I11)-(LOOKUP(I10,TabelaSimplesNacional!$A$4:$A$9,TabelaSimplesNacional!$D$4:$D$9)))/I10)*I9,62)</f>
        <v>62</v>
      </c>
      <c r="J12" s="328">
        <f>IF(Funcionários!$J$10="Simples Nacional",(((J10*J11)-(LOOKUP(J10,TabelaSimplesNacional!$A$4:$A$9,TabelaSimplesNacional!$D$4:$D$9)))/J10)*J9,62)</f>
        <v>62</v>
      </c>
      <c r="K12" s="328">
        <f>IF(Funcionários!$J$10="Simples Nacional",(((K10*K11)-(LOOKUP(K10,TabelaSimplesNacional!$A$4:$A$9,TabelaSimplesNacional!$D$4:$D$9)))/K10)*K9,62)</f>
        <v>62</v>
      </c>
      <c r="L12" s="328">
        <f>IF(Funcionários!$J$10="Simples Nacional",(((L10*L11)-(LOOKUP(L10,TabelaSimplesNacional!$A$4:$A$9,TabelaSimplesNacional!$D$4:$D$9)))/L10)*L9,62)</f>
        <v>62</v>
      </c>
      <c r="M12" s="328">
        <f>IF(Funcionários!$J$10="Simples Nacional",(((M10*M11)-(LOOKUP(M10,TabelaSimplesNacional!$A$4:$A$9,TabelaSimplesNacional!$D$4:$D$9)))/M10)*M9,62)</f>
        <v>62</v>
      </c>
      <c r="N12" s="328">
        <f>IF(Funcionários!$J$10="Simples Nacional",(((N10*N11)-(LOOKUP(N10,TabelaSimplesNacional!$A$4:$A$9,TabelaSimplesNacional!$D$4:$D$9)))/N10)*N9,62)</f>
        <v>62</v>
      </c>
      <c r="O12" s="328">
        <f>IF(Funcionários!$J$10="Simples Nacional",(((O10*O11)-(LOOKUP(O10,TabelaSimplesNacional!$A$4:$A$9,TabelaSimplesNacional!$D$4:$D$9)))/O10)*O9,62)</f>
        <v>62</v>
      </c>
      <c r="P12" s="328">
        <f>IF(Funcionários!$J$10="Simples Nacional",(((P10*P11)-(LOOKUP(P10,TabelaSimplesNacional!$A$4:$A$9,TabelaSimplesNacional!$D$4:$D$9)))/P10)*P9,62)</f>
        <v>62</v>
      </c>
      <c r="Q12" s="328">
        <f>IF(Funcionários!$J$10="Simples Nacional",(((Q10*Q11)-(LOOKUP(Q10,TabelaSimplesNacional!$A$4:$A$9,TabelaSimplesNacional!$D$4:$D$9)))/Q10)*Q9,62)</f>
        <v>62</v>
      </c>
      <c r="R12" s="328">
        <f>IF(Funcionários!$J$10="Simples Nacional",(((R10*R11)-(LOOKUP(R10,TabelaSimplesNacional!$A$4:$A$9,TabelaSimplesNacional!$D$4:$D$9)))/R10)*R9,62)</f>
        <v>62</v>
      </c>
      <c r="S12" s="328">
        <f>IF(Funcionários!$J$10="Simples Nacional",(((S10*S11)-(LOOKUP(S10,TabelaSimplesNacional!$A$4:$A$9,TabelaSimplesNacional!$D$4:$D$9)))/S10)*S9,62)</f>
        <v>62</v>
      </c>
      <c r="T12" s="328">
        <f>IF(Funcionários!$J$10="Simples Nacional",(((T10*T11)-(LOOKUP(T10,TabelaSimplesNacional!$A$4:$A$9,TabelaSimplesNacional!$D$4:$D$9)))/T10)*T9,62)</f>
        <v>62</v>
      </c>
      <c r="U12" s="328">
        <f>IF(Funcionários!$J$10="Simples Nacional",(((U10*U11)-(LOOKUP(U10,TabelaSimplesNacional!$A$4:$A$9,TabelaSimplesNacional!$D$4:$D$9)))/U10)*U9,62)</f>
        <v>62</v>
      </c>
      <c r="V12" s="328">
        <f>IF(Funcionários!$J$10="Simples Nacional",(((V10*V11)-(LOOKUP(V10,TabelaSimplesNacional!$A$4:$A$9,TabelaSimplesNacional!$D$4:$D$9)))/V10)*V9,62)</f>
        <v>62</v>
      </c>
      <c r="W12" s="328">
        <f>IF(Funcionários!$J$10="Simples Nacional",(((W10*W11)-(LOOKUP(W10,TabelaSimplesNacional!$A$4:$A$9,TabelaSimplesNacional!$D$4:$D$9)))/W10)*W9,62)</f>
        <v>62</v>
      </c>
      <c r="X12" s="328">
        <f>IF(Funcionários!$J$10="Simples Nacional",(((X10*X11)-(LOOKUP(X10,TabelaSimplesNacional!$A$4:$A$9,TabelaSimplesNacional!$D$4:$D$9)))/X10)*X9,62)</f>
        <v>62</v>
      </c>
      <c r="Y12" s="328">
        <f>IF(Funcionários!$J$10="Simples Nacional",(((Y10*Y11)-(LOOKUP(Y10,TabelaSimplesNacional!$A$4:$A$9,TabelaSimplesNacional!$D$4:$D$9)))/Y10)*Y9,62)</f>
        <v>62</v>
      </c>
      <c r="Z12" s="328">
        <f>IF(Funcionários!$J$10="Simples Nacional",(((Z10*Z11)-(LOOKUP(Z10,TabelaSimplesNacional!$A$4:$A$9,TabelaSimplesNacional!$D$4:$D$9)))/Z10)*Z9,62)</f>
        <v>62</v>
      </c>
      <c r="AA12" s="328">
        <f>IF(Funcionários!$J$10="Simples Nacional",(((AA10*AA11)-(LOOKUP(AA10,TabelaSimplesNacional!$A$4:$A$9,TabelaSimplesNacional!$D$4:$D$9)))/AA10)*AA9,62)</f>
        <v>62</v>
      </c>
      <c r="AB12" s="328">
        <f>IF(Funcionários!$J$10="Simples Nacional",(((AB10*AB11)-(LOOKUP(AB10,TabelaSimplesNacional!$A$4:$A$9,TabelaSimplesNacional!$D$4:$D$9)))/AB10)*AB9,62)</f>
        <v>62</v>
      </c>
      <c r="AC12" s="328">
        <f>IF(Funcionários!$J$10="Simples Nacional",(((AC10*AC11)-(LOOKUP(AC10,TabelaSimplesNacional!$A$4:$A$9,TabelaSimplesNacional!$D$4:$D$9)))/AC10)*AC9,62)</f>
        <v>62</v>
      </c>
      <c r="AD12" s="328">
        <f>IF(Funcionários!$J$10="Simples Nacional",(((AD10*AD11)-(LOOKUP(AD10,TabelaSimplesNacional!$A$4:$A$9,TabelaSimplesNacional!$D$4:$D$9)))/AD10)*AD9,62)</f>
        <v>62</v>
      </c>
      <c r="AE12" s="328">
        <f>IF(Funcionários!$J$10="Simples Nacional",(((AE10*AE11)-(LOOKUP(AE10,TabelaSimplesNacional!$A$4:$A$9,TabelaSimplesNacional!$D$4:$D$9)))/AE10)*AE9,62)</f>
        <v>62</v>
      </c>
      <c r="AF12" s="328">
        <f>IF(Funcionários!$J$10="Simples Nacional",(((AF10*AF11)-(LOOKUP(AF10,TabelaSimplesNacional!$A$4:$A$9,TabelaSimplesNacional!$D$4:$D$9)))/AF10)*AF9,62)</f>
        <v>62</v>
      </c>
      <c r="AG12" s="328">
        <f>IF(Funcionários!$J$10="Simples Nacional",(((AG10*AG11)-(LOOKUP(AG10,TabelaSimplesNacional!$A$4:$A$9,TabelaSimplesNacional!$D$4:$D$9)))/AG10)*AG9,62)</f>
        <v>62</v>
      </c>
      <c r="AH12" s="328">
        <f>IF(Funcionários!$J$10="Simples Nacional",(((AH10*AH11)-(LOOKUP(AH10,TabelaSimplesNacional!$A$4:$A$9,TabelaSimplesNacional!$D$4:$D$9)))/AH10)*AH9,62)</f>
        <v>62</v>
      </c>
      <c r="AI12" s="328">
        <f>IF(Funcionários!$J$10="Simples Nacional",(((AI10*AI11)-(LOOKUP(AI10,TabelaSimplesNacional!$A$4:$A$9,TabelaSimplesNacional!$D$4:$D$9)))/AI10)*AI9,62)</f>
        <v>62</v>
      </c>
      <c r="AJ12" s="328">
        <f>IF(Funcionários!$J$10="Simples Nacional",(((AJ10*AJ11)-(LOOKUP(AJ10,TabelaSimplesNacional!$A$4:$A$9,TabelaSimplesNacional!$D$4:$D$9)))/AJ10)*AJ9,62)</f>
        <v>62</v>
      </c>
      <c r="AK12" s="328">
        <f>IF(Funcionários!$J$10="Simples Nacional",(((AK10*AK11)-(LOOKUP(AK10,TabelaSimplesNacional!$A$4:$A$9,TabelaSimplesNacional!$D$4:$D$9)))/AK10)*AK9,62)</f>
        <v>62</v>
      </c>
      <c r="AL12" s="328">
        <f>IF(Funcionários!$J$10="Simples Nacional",(((AL10*AL11)-(LOOKUP(AL10,TabelaSimplesNacional!$A$4:$A$9,TabelaSimplesNacional!$D$4:$D$9)))/AL10)*AL9,62)</f>
        <v>62</v>
      </c>
      <c r="AM12" s="328">
        <f>IF(Funcionários!$J$10="Simples Nacional",(((AM10*AM11)-(LOOKUP(AM10,TabelaSimplesNacional!$A$4:$A$9,TabelaSimplesNacional!$D$4:$D$9)))/AM10)*AM9,62)</f>
        <v>62</v>
      </c>
      <c r="AN12" s="315">
        <f t="shared" si="3"/>
        <v>2232</v>
      </c>
      <c r="AO12" s="324">
        <f>AN12/$AN$9</f>
        <v>4.02649694765554E-3</v>
      </c>
      <c r="AP12" s="329"/>
    </row>
    <row r="13" spans="2:42" s="295" customFormat="1" ht="17" customHeight="1" x14ac:dyDescent="0.15">
      <c r="B13" s="326" t="s">
        <v>136</v>
      </c>
      <c r="C13" s="327"/>
      <c r="D13" s="330">
        <f>'Fluxo de Caixa'!D11</f>
        <v>153.66399999999999</v>
      </c>
      <c r="E13" s="330">
        <f>'Fluxo de Caixa'!E11</f>
        <v>241.47200000000001</v>
      </c>
      <c r="F13" s="330">
        <f>'Fluxo de Caixa'!F11</f>
        <v>250.88</v>
      </c>
      <c r="G13" s="330">
        <f>'Fluxo de Caixa'!G11</f>
        <v>261.85599999999999</v>
      </c>
      <c r="H13" s="330">
        <f>'Fluxo de Caixa'!H11</f>
        <v>277.536</v>
      </c>
      <c r="I13" s="330">
        <f>'Fluxo de Caixa'!I11</f>
        <v>282.24</v>
      </c>
      <c r="J13" s="330">
        <f>'Fluxo de Caixa'!J11</f>
        <v>282.24</v>
      </c>
      <c r="K13" s="330">
        <f>'Fluxo de Caixa'!K11</f>
        <v>282.24</v>
      </c>
      <c r="L13" s="330">
        <f>'Fluxo de Caixa'!L11</f>
        <v>282.24</v>
      </c>
      <c r="M13" s="330">
        <f>'Fluxo de Caixa'!M11</f>
        <v>282.24</v>
      </c>
      <c r="N13" s="330">
        <f>'Fluxo de Caixa'!N11</f>
        <v>282.24</v>
      </c>
      <c r="O13" s="330">
        <f>'Fluxo de Caixa'!O11</f>
        <v>282.24</v>
      </c>
      <c r="P13" s="330">
        <f>'Fluxo de Caixa'!P11</f>
        <v>296.35200000000003</v>
      </c>
      <c r="Q13" s="330">
        <f>'Fluxo de Caixa'!Q11</f>
        <v>302.40000000000003</v>
      </c>
      <c r="R13" s="330">
        <f>'Fluxo de Caixa'!R11</f>
        <v>302.40000000000003</v>
      </c>
      <c r="S13" s="330">
        <f>'Fluxo de Caixa'!S11</f>
        <v>302.40000000000003</v>
      </c>
      <c r="T13" s="330">
        <f>'Fluxo de Caixa'!T11</f>
        <v>302.40000000000003</v>
      </c>
      <c r="U13" s="330">
        <f>'Fluxo de Caixa'!U11</f>
        <v>302.40000000000003</v>
      </c>
      <c r="V13" s="330">
        <f>'Fluxo de Caixa'!V11</f>
        <v>302.40000000000003</v>
      </c>
      <c r="W13" s="330">
        <f>'Fluxo de Caixa'!W11</f>
        <v>302.40000000000003</v>
      </c>
      <c r="X13" s="330">
        <f>'Fluxo de Caixa'!X11</f>
        <v>302.40000000000003</v>
      </c>
      <c r="Y13" s="330">
        <f>'Fluxo de Caixa'!Y11</f>
        <v>302.40000000000003</v>
      </c>
      <c r="Z13" s="330">
        <f>'Fluxo de Caixa'!Z11</f>
        <v>302.40000000000003</v>
      </c>
      <c r="AA13" s="330">
        <f>'Fluxo de Caixa'!AA11</f>
        <v>302.40000000000003</v>
      </c>
      <c r="AB13" s="330">
        <f>'Fluxo de Caixa'!AB11</f>
        <v>342.72</v>
      </c>
      <c r="AC13" s="330">
        <f>'Fluxo de Caixa'!AC11</f>
        <v>360</v>
      </c>
      <c r="AD13" s="330">
        <f>'Fluxo de Caixa'!AD11</f>
        <v>360</v>
      </c>
      <c r="AE13" s="330">
        <f>'Fluxo de Caixa'!AE11</f>
        <v>360</v>
      </c>
      <c r="AF13" s="330">
        <f>'Fluxo de Caixa'!AF11</f>
        <v>360</v>
      </c>
      <c r="AG13" s="330">
        <f>'Fluxo de Caixa'!AG11</f>
        <v>360</v>
      </c>
      <c r="AH13" s="330">
        <f>'Fluxo de Caixa'!AH11</f>
        <v>360</v>
      </c>
      <c r="AI13" s="330">
        <f>'Fluxo de Caixa'!AI11</f>
        <v>360</v>
      </c>
      <c r="AJ13" s="330">
        <f>'Fluxo de Caixa'!AJ11</f>
        <v>360</v>
      </c>
      <c r="AK13" s="330">
        <f>'Fluxo de Caixa'!AK11</f>
        <v>360</v>
      </c>
      <c r="AL13" s="330">
        <f>'Fluxo de Caixa'!AL11</f>
        <v>360</v>
      </c>
      <c r="AM13" s="330">
        <f>'Fluxo de Caixa'!AM11</f>
        <v>360</v>
      </c>
      <c r="AN13" s="315">
        <f t="shared" si="3"/>
        <v>11086.559999999998</v>
      </c>
      <c r="AO13" s="324">
        <f t="shared" ref="AO13:AO47" si="6">AN13/$AN$9</f>
        <v>1.9999999999999997E-2</v>
      </c>
    </row>
    <row r="14" spans="2:42" s="295" customFormat="1" ht="17" customHeight="1" x14ac:dyDescent="0.15">
      <c r="B14" s="331" t="s">
        <v>127</v>
      </c>
      <c r="C14" s="332"/>
      <c r="D14" s="333">
        <f>'Fluxo de Caixa'!D12</f>
        <v>0</v>
      </c>
      <c r="E14" s="333">
        <f>'Fluxo de Caixa'!E12</f>
        <v>65.856000000000009</v>
      </c>
      <c r="F14" s="333">
        <f>'Fluxo de Caixa'!F12</f>
        <v>75.26400000000001</v>
      </c>
      <c r="G14" s="333">
        <f>'Fluxo de Caixa'!G12</f>
        <v>75.26400000000001</v>
      </c>
      <c r="H14" s="333">
        <f>'Fluxo de Caixa'!H12</f>
        <v>79.968000000000018</v>
      </c>
      <c r="I14" s="333">
        <f>'Fluxo de Caixa'!I12</f>
        <v>84.672000000000011</v>
      </c>
      <c r="J14" s="333">
        <f>'Fluxo de Caixa'!J12</f>
        <v>84.672000000000011</v>
      </c>
      <c r="K14" s="333">
        <f>'Fluxo de Caixa'!K12</f>
        <v>84.672000000000011</v>
      </c>
      <c r="L14" s="333">
        <f>'Fluxo de Caixa'!L12</f>
        <v>84.672000000000011</v>
      </c>
      <c r="M14" s="333">
        <f>'Fluxo de Caixa'!M12</f>
        <v>84.672000000000011</v>
      </c>
      <c r="N14" s="333">
        <f>'Fluxo de Caixa'!N12</f>
        <v>84.672000000000011</v>
      </c>
      <c r="O14" s="333">
        <f>'Fluxo de Caixa'!O12</f>
        <v>84.672000000000011</v>
      </c>
      <c r="P14" s="333">
        <f>'Fluxo de Caixa'!P12</f>
        <v>84.672000000000011</v>
      </c>
      <c r="Q14" s="333">
        <f>'Fluxo de Caixa'!Q12</f>
        <v>90.720000000000013</v>
      </c>
      <c r="R14" s="333">
        <f>'Fluxo de Caixa'!R12</f>
        <v>90.720000000000013</v>
      </c>
      <c r="S14" s="333">
        <f>'Fluxo de Caixa'!S12</f>
        <v>90.720000000000013</v>
      </c>
      <c r="T14" s="333">
        <f>'Fluxo de Caixa'!T12</f>
        <v>90.720000000000013</v>
      </c>
      <c r="U14" s="333">
        <f>'Fluxo de Caixa'!U12</f>
        <v>90.720000000000013</v>
      </c>
      <c r="V14" s="333">
        <f>'Fluxo de Caixa'!V12</f>
        <v>90.720000000000013</v>
      </c>
      <c r="W14" s="333">
        <f>'Fluxo de Caixa'!W12</f>
        <v>90.720000000000013</v>
      </c>
      <c r="X14" s="333">
        <f>'Fluxo de Caixa'!X12</f>
        <v>90.720000000000013</v>
      </c>
      <c r="Y14" s="333">
        <f>'Fluxo de Caixa'!Y12</f>
        <v>90.720000000000013</v>
      </c>
      <c r="Z14" s="333">
        <f>'Fluxo de Caixa'!Z12</f>
        <v>90.720000000000013</v>
      </c>
      <c r="AA14" s="333">
        <f>'Fluxo de Caixa'!AA12</f>
        <v>90.720000000000013</v>
      </c>
      <c r="AB14" s="333">
        <f>'Fluxo de Caixa'!AB12</f>
        <v>90.720000000000013</v>
      </c>
      <c r="AC14" s="333">
        <f>'Fluxo de Caixa'!AC12</f>
        <v>108.00000000000001</v>
      </c>
      <c r="AD14" s="333">
        <f>'Fluxo de Caixa'!AD12</f>
        <v>108.00000000000001</v>
      </c>
      <c r="AE14" s="333">
        <f>'Fluxo de Caixa'!AE12</f>
        <v>108.00000000000001</v>
      </c>
      <c r="AF14" s="333">
        <f>'Fluxo de Caixa'!AF12</f>
        <v>108.00000000000001</v>
      </c>
      <c r="AG14" s="333">
        <f>'Fluxo de Caixa'!AG12</f>
        <v>108.00000000000001</v>
      </c>
      <c r="AH14" s="333">
        <f>'Fluxo de Caixa'!AH12</f>
        <v>108.00000000000001</v>
      </c>
      <c r="AI14" s="333">
        <f>'Fluxo de Caixa'!AI12</f>
        <v>108.00000000000001</v>
      </c>
      <c r="AJ14" s="333">
        <f>'Fluxo de Caixa'!AJ12</f>
        <v>108.00000000000001</v>
      </c>
      <c r="AK14" s="333">
        <f>'Fluxo de Caixa'!AK12</f>
        <v>108.00000000000001</v>
      </c>
      <c r="AL14" s="333">
        <f>'Fluxo de Caixa'!AL12</f>
        <v>108.00000000000001</v>
      </c>
      <c r="AM14" s="333">
        <f>'Fluxo de Caixa'!AM12</f>
        <v>108.00000000000001</v>
      </c>
      <c r="AN14" s="315">
        <f t="shared" si="3"/>
        <v>3250.3680000000004</v>
      </c>
      <c r="AO14" s="324">
        <f t="shared" si="6"/>
        <v>5.8636186517729586E-3</v>
      </c>
    </row>
    <row r="15" spans="2:42" s="337" customFormat="1" ht="17" customHeight="1" x14ac:dyDescent="0.15">
      <c r="B15" s="334" t="s">
        <v>5</v>
      </c>
      <c r="C15" s="335"/>
      <c r="D15" s="336">
        <f>D9-SUM(D12:D14)</f>
        <v>7467.5360000000001</v>
      </c>
      <c r="E15" s="336">
        <f t="shared" ref="E15:AM15" si="7">E9-SUM(E12:E14)</f>
        <v>11704.272000000001</v>
      </c>
      <c r="F15" s="336">
        <f t="shared" si="7"/>
        <v>12155.856</v>
      </c>
      <c r="G15" s="336">
        <f t="shared" si="7"/>
        <v>12693.679999999998</v>
      </c>
      <c r="H15" s="336">
        <f t="shared" si="7"/>
        <v>13457.295999999998</v>
      </c>
      <c r="I15" s="336">
        <f t="shared" si="7"/>
        <v>13683.088</v>
      </c>
      <c r="J15" s="336">
        <f t="shared" si="7"/>
        <v>13683.088</v>
      </c>
      <c r="K15" s="336">
        <f t="shared" si="7"/>
        <v>13683.088</v>
      </c>
      <c r="L15" s="336">
        <f t="shared" si="7"/>
        <v>13683.088</v>
      </c>
      <c r="M15" s="336">
        <f t="shared" si="7"/>
        <v>13683.088</v>
      </c>
      <c r="N15" s="336">
        <f t="shared" si="7"/>
        <v>13683.088</v>
      </c>
      <c r="O15" s="336">
        <f t="shared" si="7"/>
        <v>13683.088</v>
      </c>
      <c r="P15" s="336">
        <f t="shared" si="7"/>
        <v>14374.576000000001</v>
      </c>
      <c r="Q15" s="336">
        <f t="shared" si="7"/>
        <v>14664.88</v>
      </c>
      <c r="R15" s="336">
        <f t="shared" si="7"/>
        <v>14664.88</v>
      </c>
      <c r="S15" s="336">
        <f t="shared" si="7"/>
        <v>14664.88</v>
      </c>
      <c r="T15" s="336">
        <f t="shared" si="7"/>
        <v>14664.88</v>
      </c>
      <c r="U15" s="336">
        <f t="shared" si="7"/>
        <v>14664.88</v>
      </c>
      <c r="V15" s="336">
        <f t="shared" si="7"/>
        <v>14664.88</v>
      </c>
      <c r="W15" s="336">
        <f t="shared" si="7"/>
        <v>14664.88</v>
      </c>
      <c r="X15" s="336">
        <f t="shared" si="7"/>
        <v>14664.88</v>
      </c>
      <c r="Y15" s="336">
        <f t="shared" si="7"/>
        <v>14664.88</v>
      </c>
      <c r="Z15" s="336">
        <f t="shared" si="7"/>
        <v>14664.88</v>
      </c>
      <c r="AA15" s="336">
        <f t="shared" si="7"/>
        <v>14664.88</v>
      </c>
      <c r="AB15" s="336">
        <f t="shared" si="7"/>
        <v>16640.560000000001</v>
      </c>
      <c r="AC15" s="336">
        <f t="shared" si="7"/>
        <v>17470</v>
      </c>
      <c r="AD15" s="336">
        <f t="shared" si="7"/>
        <v>17470</v>
      </c>
      <c r="AE15" s="336">
        <f t="shared" si="7"/>
        <v>17470</v>
      </c>
      <c r="AF15" s="336">
        <f t="shared" si="7"/>
        <v>17470</v>
      </c>
      <c r="AG15" s="336">
        <f t="shared" si="7"/>
        <v>17470</v>
      </c>
      <c r="AH15" s="336">
        <f t="shared" si="7"/>
        <v>17470</v>
      </c>
      <c r="AI15" s="336">
        <f t="shared" si="7"/>
        <v>17470</v>
      </c>
      <c r="AJ15" s="336">
        <f t="shared" si="7"/>
        <v>17470</v>
      </c>
      <c r="AK15" s="336">
        <f t="shared" si="7"/>
        <v>17470</v>
      </c>
      <c r="AL15" s="336">
        <f t="shared" si="7"/>
        <v>17470</v>
      </c>
      <c r="AM15" s="336">
        <f t="shared" si="7"/>
        <v>17470</v>
      </c>
      <c r="AN15" s="315">
        <f t="shared" si="3"/>
        <v>537759.07200000004</v>
      </c>
      <c r="AO15" s="324">
        <f t="shared" si="6"/>
        <v>0.97010988440057155</v>
      </c>
    </row>
    <row r="16" spans="2:42" s="295" customFormat="1" ht="17" customHeight="1" x14ac:dyDescent="0.15">
      <c r="B16" s="338" t="str">
        <f>'Fluxo de Caixa'!B14</f>
        <v>Custo Tiragem (30 mil sacos de pão)</v>
      </c>
      <c r="C16" s="339"/>
      <c r="D16" s="340">
        <f>'Fluxo de Caixa'!D14</f>
        <v>7051</v>
      </c>
      <c r="E16" s="340">
        <f>'Fluxo de Caixa'!E14</f>
        <v>7051</v>
      </c>
      <c r="F16" s="340">
        <f>'Fluxo de Caixa'!F14</f>
        <v>7051</v>
      </c>
      <c r="G16" s="340">
        <f>'Fluxo de Caixa'!G14</f>
        <v>7051</v>
      </c>
      <c r="H16" s="340">
        <f>'Fluxo de Caixa'!H14</f>
        <v>7051</v>
      </c>
      <c r="I16" s="340">
        <f>'Fluxo de Caixa'!I14</f>
        <v>7051</v>
      </c>
      <c r="J16" s="340">
        <f>'Fluxo de Caixa'!J14</f>
        <v>7051</v>
      </c>
      <c r="K16" s="340">
        <f>'Fluxo de Caixa'!K14</f>
        <v>7051</v>
      </c>
      <c r="L16" s="340">
        <f>'Fluxo de Caixa'!L14</f>
        <v>7051</v>
      </c>
      <c r="M16" s="340">
        <f>'Fluxo de Caixa'!M14</f>
        <v>7051</v>
      </c>
      <c r="N16" s="340">
        <f>'Fluxo de Caixa'!N14</f>
        <v>7051</v>
      </c>
      <c r="O16" s="340">
        <f>'Fluxo de Caixa'!O14</f>
        <v>7051</v>
      </c>
      <c r="P16" s="340">
        <f>'Fluxo de Caixa'!P14</f>
        <v>7051</v>
      </c>
      <c r="Q16" s="340">
        <f>'Fluxo de Caixa'!Q14</f>
        <v>7051</v>
      </c>
      <c r="R16" s="340">
        <f>'Fluxo de Caixa'!R14</f>
        <v>7051</v>
      </c>
      <c r="S16" s="340">
        <f>'Fluxo de Caixa'!S14</f>
        <v>7051</v>
      </c>
      <c r="T16" s="340">
        <f>'Fluxo de Caixa'!T14</f>
        <v>7051</v>
      </c>
      <c r="U16" s="340">
        <f>'Fluxo de Caixa'!U14</f>
        <v>7051</v>
      </c>
      <c r="V16" s="340">
        <f>'Fluxo de Caixa'!V14</f>
        <v>7051</v>
      </c>
      <c r="W16" s="340">
        <f>'Fluxo de Caixa'!W14</f>
        <v>7051</v>
      </c>
      <c r="X16" s="340">
        <f>'Fluxo de Caixa'!X14</f>
        <v>7051</v>
      </c>
      <c r="Y16" s="340">
        <f>'Fluxo de Caixa'!Y14</f>
        <v>7051</v>
      </c>
      <c r="Z16" s="340">
        <f>'Fluxo de Caixa'!Z14</f>
        <v>7051</v>
      </c>
      <c r="AA16" s="340">
        <f>'Fluxo de Caixa'!AA14</f>
        <v>7051</v>
      </c>
      <c r="AB16" s="340">
        <f>'Fluxo de Caixa'!AB14</f>
        <v>7051</v>
      </c>
      <c r="AC16" s="340">
        <f>'Fluxo de Caixa'!AC14</f>
        <v>7051</v>
      </c>
      <c r="AD16" s="340">
        <f>'Fluxo de Caixa'!AD14</f>
        <v>7051</v>
      </c>
      <c r="AE16" s="340">
        <f>'Fluxo de Caixa'!AE14</f>
        <v>7051</v>
      </c>
      <c r="AF16" s="340">
        <f>'Fluxo de Caixa'!AF14</f>
        <v>7051</v>
      </c>
      <c r="AG16" s="340">
        <f>'Fluxo de Caixa'!AG14</f>
        <v>7051</v>
      </c>
      <c r="AH16" s="340">
        <f>'Fluxo de Caixa'!AH14</f>
        <v>7051</v>
      </c>
      <c r="AI16" s="340">
        <f>'Fluxo de Caixa'!AI14</f>
        <v>7051</v>
      </c>
      <c r="AJ16" s="340">
        <f>'Fluxo de Caixa'!AJ14</f>
        <v>7051</v>
      </c>
      <c r="AK16" s="340">
        <f>'Fluxo de Caixa'!AK14</f>
        <v>7051</v>
      </c>
      <c r="AL16" s="340">
        <f>'Fluxo de Caixa'!AL14</f>
        <v>7051</v>
      </c>
      <c r="AM16" s="340">
        <f>'Fluxo de Caixa'!AM14</f>
        <v>7051</v>
      </c>
      <c r="AN16" s="315">
        <f t="shared" si="3"/>
        <v>253836</v>
      </c>
      <c r="AO16" s="324">
        <f t="shared" si="6"/>
        <v>0.45791661254708405</v>
      </c>
    </row>
    <row r="17" spans="2:41" s="295" customFormat="1" ht="17" customHeight="1" x14ac:dyDescent="0.15">
      <c r="B17" s="341" t="str">
        <f>'Fluxo de Caixa'!B15</f>
        <v>Frete médio</v>
      </c>
      <c r="C17" s="342"/>
      <c r="D17" s="343">
        <f>'Fluxo de Caixa'!D15</f>
        <v>350</v>
      </c>
      <c r="E17" s="343">
        <f>'Fluxo de Caixa'!E15</f>
        <v>350</v>
      </c>
      <c r="F17" s="343">
        <f>'Fluxo de Caixa'!F15</f>
        <v>350</v>
      </c>
      <c r="G17" s="343">
        <f>'Fluxo de Caixa'!G15</f>
        <v>350</v>
      </c>
      <c r="H17" s="343">
        <f>'Fluxo de Caixa'!H15</f>
        <v>350</v>
      </c>
      <c r="I17" s="343">
        <f>'Fluxo de Caixa'!I15</f>
        <v>350</v>
      </c>
      <c r="J17" s="343">
        <f>'Fluxo de Caixa'!J15</f>
        <v>350</v>
      </c>
      <c r="K17" s="343">
        <f>'Fluxo de Caixa'!K15</f>
        <v>350</v>
      </c>
      <c r="L17" s="343">
        <f>'Fluxo de Caixa'!L15</f>
        <v>350</v>
      </c>
      <c r="M17" s="343">
        <f>'Fluxo de Caixa'!M15</f>
        <v>350</v>
      </c>
      <c r="N17" s="343">
        <f>'Fluxo de Caixa'!N15</f>
        <v>350</v>
      </c>
      <c r="O17" s="343">
        <f>'Fluxo de Caixa'!O15</f>
        <v>350</v>
      </c>
      <c r="P17" s="343">
        <f>'Fluxo de Caixa'!P15</f>
        <v>350</v>
      </c>
      <c r="Q17" s="343">
        <f>'Fluxo de Caixa'!Q15</f>
        <v>350</v>
      </c>
      <c r="R17" s="343">
        <f>'Fluxo de Caixa'!R15</f>
        <v>350</v>
      </c>
      <c r="S17" s="343">
        <f>'Fluxo de Caixa'!S15</f>
        <v>350</v>
      </c>
      <c r="T17" s="343">
        <f>'Fluxo de Caixa'!T15</f>
        <v>350</v>
      </c>
      <c r="U17" s="343">
        <f>'Fluxo de Caixa'!U15</f>
        <v>350</v>
      </c>
      <c r="V17" s="343">
        <f>'Fluxo de Caixa'!V15</f>
        <v>350</v>
      </c>
      <c r="W17" s="343">
        <f>'Fluxo de Caixa'!W15</f>
        <v>350</v>
      </c>
      <c r="X17" s="343">
        <f>'Fluxo de Caixa'!X15</f>
        <v>350</v>
      </c>
      <c r="Y17" s="343">
        <f>'Fluxo de Caixa'!Y15</f>
        <v>350</v>
      </c>
      <c r="Z17" s="343">
        <f>'Fluxo de Caixa'!Z15</f>
        <v>350</v>
      </c>
      <c r="AA17" s="343">
        <f>'Fluxo de Caixa'!AA15</f>
        <v>350</v>
      </c>
      <c r="AB17" s="343">
        <f>'Fluxo de Caixa'!AB15</f>
        <v>350</v>
      </c>
      <c r="AC17" s="343">
        <f>'Fluxo de Caixa'!AC15</f>
        <v>350</v>
      </c>
      <c r="AD17" s="343">
        <f>'Fluxo de Caixa'!AD15</f>
        <v>350</v>
      </c>
      <c r="AE17" s="343">
        <f>'Fluxo de Caixa'!AE15</f>
        <v>350</v>
      </c>
      <c r="AF17" s="343">
        <f>'Fluxo de Caixa'!AF15</f>
        <v>350</v>
      </c>
      <c r="AG17" s="343">
        <f>'Fluxo de Caixa'!AG15</f>
        <v>350</v>
      </c>
      <c r="AH17" s="343">
        <f>'Fluxo de Caixa'!AH15</f>
        <v>350</v>
      </c>
      <c r="AI17" s="343">
        <f>'Fluxo de Caixa'!AI15</f>
        <v>350</v>
      </c>
      <c r="AJ17" s="343">
        <f>'Fluxo de Caixa'!AJ15</f>
        <v>350</v>
      </c>
      <c r="AK17" s="343">
        <f>'Fluxo de Caixa'!AK15</f>
        <v>350</v>
      </c>
      <c r="AL17" s="343">
        <f>'Fluxo de Caixa'!AL15</f>
        <v>350</v>
      </c>
      <c r="AM17" s="343">
        <f>'Fluxo de Caixa'!AM15</f>
        <v>350</v>
      </c>
      <c r="AN17" s="315">
        <f t="shared" si="3"/>
        <v>12600</v>
      </c>
      <c r="AO17" s="324">
        <f t="shared" si="6"/>
        <v>2.2730224704507078E-2</v>
      </c>
    </row>
    <row r="18" spans="2:41" s="347" customFormat="1" ht="17" customHeight="1" x14ac:dyDescent="0.15">
      <c r="B18" s="344" t="s">
        <v>143</v>
      </c>
      <c r="C18" s="345"/>
      <c r="D18" s="346">
        <f t="shared" ref="D18:AM18" si="8">SUM(D16:D17)</f>
        <v>7401</v>
      </c>
      <c r="E18" s="346">
        <f t="shared" si="8"/>
        <v>7401</v>
      </c>
      <c r="F18" s="346">
        <f t="shared" si="8"/>
        <v>7401</v>
      </c>
      <c r="G18" s="346">
        <f t="shared" si="8"/>
        <v>7401</v>
      </c>
      <c r="H18" s="346">
        <f t="shared" si="8"/>
        <v>7401</v>
      </c>
      <c r="I18" s="346">
        <f t="shared" si="8"/>
        <v>7401</v>
      </c>
      <c r="J18" s="346">
        <f t="shared" si="8"/>
        <v>7401</v>
      </c>
      <c r="K18" s="346">
        <f t="shared" si="8"/>
        <v>7401</v>
      </c>
      <c r="L18" s="346">
        <f t="shared" si="8"/>
        <v>7401</v>
      </c>
      <c r="M18" s="346">
        <f t="shared" si="8"/>
        <v>7401</v>
      </c>
      <c r="N18" s="346">
        <f t="shared" si="8"/>
        <v>7401</v>
      </c>
      <c r="O18" s="346">
        <f t="shared" si="8"/>
        <v>7401</v>
      </c>
      <c r="P18" s="346">
        <f t="shared" si="8"/>
        <v>7401</v>
      </c>
      <c r="Q18" s="346">
        <f t="shared" si="8"/>
        <v>7401</v>
      </c>
      <c r="R18" s="346">
        <f t="shared" si="8"/>
        <v>7401</v>
      </c>
      <c r="S18" s="346">
        <f t="shared" si="8"/>
        <v>7401</v>
      </c>
      <c r="T18" s="346">
        <f t="shared" si="8"/>
        <v>7401</v>
      </c>
      <c r="U18" s="346">
        <f t="shared" si="8"/>
        <v>7401</v>
      </c>
      <c r="V18" s="346">
        <f t="shared" si="8"/>
        <v>7401</v>
      </c>
      <c r="W18" s="346">
        <f t="shared" si="8"/>
        <v>7401</v>
      </c>
      <c r="X18" s="346">
        <f t="shared" si="8"/>
        <v>7401</v>
      </c>
      <c r="Y18" s="346">
        <f t="shared" si="8"/>
        <v>7401</v>
      </c>
      <c r="Z18" s="346">
        <f t="shared" si="8"/>
        <v>7401</v>
      </c>
      <c r="AA18" s="346">
        <f t="shared" si="8"/>
        <v>7401</v>
      </c>
      <c r="AB18" s="346">
        <f t="shared" si="8"/>
        <v>7401</v>
      </c>
      <c r="AC18" s="346">
        <f t="shared" si="8"/>
        <v>7401</v>
      </c>
      <c r="AD18" s="346">
        <f t="shared" si="8"/>
        <v>7401</v>
      </c>
      <c r="AE18" s="346">
        <f t="shared" si="8"/>
        <v>7401</v>
      </c>
      <c r="AF18" s="346">
        <f t="shared" si="8"/>
        <v>7401</v>
      </c>
      <c r="AG18" s="346">
        <f t="shared" si="8"/>
        <v>7401</v>
      </c>
      <c r="AH18" s="346">
        <f t="shared" si="8"/>
        <v>7401</v>
      </c>
      <c r="AI18" s="346">
        <f t="shared" si="8"/>
        <v>7401</v>
      </c>
      <c r="AJ18" s="346">
        <f t="shared" si="8"/>
        <v>7401</v>
      </c>
      <c r="AK18" s="346">
        <f t="shared" si="8"/>
        <v>7401</v>
      </c>
      <c r="AL18" s="346">
        <f t="shared" si="8"/>
        <v>7401</v>
      </c>
      <c r="AM18" s="346">
        <f t="shared" si="8"/>
        <v>7401</v>
      </c>
      <c r="AN18" s="315">
        <f t="shared" si="3"/>
        <v>266436</v>
      </c>
      <c r="AO18" s="324">
        <f t="shared" si="6"/>
        <v>0.48064683725159113</v>
      </c>
    </row>
    <row r="19" spans="2:41" s="347" customFormat="1" ht="17" customHeight="1" x14ac:dyDescent="0.15">
      <c r="B19" s="348" t="s">
        <v>149</v>
      </c>
      <c r="C19" s="349"/>
      <c r="D19" s="350">
        <f t="shared" ref="D19:AM19" si="9">D9-(D12+D13+D14+D18)</f>
        <v>66.536000000000058</v>
      </c>
      <c r="E19" s="350">
        <f t="shared" si="9"/>
        <v>4303.2720000000008</v>
      </c>
      <c r="F19" s="350">
        <f t="shared" si="9"/>
        <v>4754.8559999999998</v>
      </c>
      <c r="G19" s="350">
        <f t="shared" si="9"/>
        <v>5292.6799999999994</v>
      </c>
      <c r="H19" s="350">
        <f t="shared" si="9"/>
        <v>6056.2959999999994</v>
      </c>
      <c r="I19" s="350">
        <f t="shared" si="9"/>
        <v>6282.0879999999997</v>
      </c>
      <c r="J19" s="350">
        <f t="shared" si="9"/>
        <v>6282.0879999999997</v>
      </c>
      <c r="K19" s="350">
        <f t="shared" si="9"/>
        <v>6282.0879999999997</v>
      </c>
      <c r="L19" s="350">
        <f t="shared" si="9"/>
        <v>6282.0879999999997</v>
      </c>
      <c r="M19" s="350">
        <f t="shared" si="9"/>
        <v>6282.0879999999997</v>
      </c>
      <c r="N19" s="350">
        <f t="shared" si="9"/>
        <v>6282.0879999999997</v>
      </c>
      <c r="O19" s="350">
        <f t="shared" si="9"/>
        <v>6282.0879999999997</v>
      </c>
      <c r="P19" s="350">
        <f t="shared" si="9"/>
        <v>6973.576</v>
      </c>
      <c r="Q19" s="350">
        <f t="shared" si="9"/>
        <v>7263.88</v>
      </c>
      <c r="R19" s="350">
        <f t="shared" si="9"/>
        <v>7263.88</v>
      </c>
      <c r="S19" s="350">
        <f t="shared" si="9"/>
        <v>7263.88</v>
      </c>
      <c r="T19" s="350">
        <f t="shared" si="9"/>
        <v>7263.88</v>
      </c>
      <c r="U19" s="350">
        <f t="shared" si="9"/>
        <v>7263.88</v>
      </c>
      <c r="V19" s="350">
        <f t="shared" si="9"/>
        <v>7263.88</v>
      </c>
      <c r="W19" s="350">
        <f t="shared" si="9"/>
        <v>7263.88</v>
      </c>
      <c r="X19" s="350">
        <f t="shared" si="9"/>
        <v>7263.88</v>
      </c>
      <c r="Y19" s="350">
        <f t="shared" si="9"/>
        <v>7263.88</v>
      </c>
      <c r="Z19" s="350">
        <f t="shared" si="9"/>
        <v>7263.88</v>
      </c>
      <c r="AA19" s="350">
        <f t="shared" si="9"/>
        <v>7263.88</v>
      </c>
      <c r="AB19" s="350">
        <f t="shared" si="9"/>
        <v>9239.56</v>
      </c>
      <c r="AC19" s="350">
        <f t="shared" si="9"/>
        <v>10069</v>
      </c>
      <c r="AD19" s="350">
        <f t="shared" si="9"/>
        <v>10069</v>
      </c>
      <c r="AE19" s="350">
        <f t="shared" si="9"/>
        <v>10069</v>
      </c>
      <c r="AF19" s="350">
        <f t="shared" si="9"/>
        <v>10069</v>
      </c>
      <c r="AG19" s="350">
        <f t="shared" si="9"/>
        <v>10069</v>
      </c>
      <c r="AH19" s="350">
        <f t="shared" si="9"/>
        <v>10069</v>
      </c>
      <c r="AI19" s="350">
        <f t="shared" si="9"/>
        <v>10069</v>
      </c>
      <c r="AJ19" s="350">
        <f t="shared" si="9"/>
        <v>10069</v>
      </c>
      <c r="AK19" s="350">
        <f t="shared" si="9"/>
        <v>10069</v>
      </c>
      <c r="AL19" s="350">
        <f t="shared" si="9"/>
        <v>10069</v>
      </c>
      <c r="AM19" s="350">
        <f t="shared" si="9"/>
        <v>10069</v>
      </c>
      <c r="AN19" s="315">
        <f t="shared" si="3"/>
        <v>271323.07200000004</v>
      </c>
      <c r="AO19" s="324">
        <f t="shared" si="6"/>
        <v>0.48946304714898048</v>
      </c>
    </row>
    <row r="20" spans="2:41" s="347" customFormat="1" ht="17" customHeight="1" x14ac:dyDescent="0.15">
      <c r="B20" s="348" t="s">
        <v>150</v>
      </c>
      <c r="C20" s="349"/>
      <c r="D20" s="351">
        <f t="shared" ref="D20:AM20" si="10">D19/D9</f>
        <v>8.6599333610995494E-3</v>
      </c>
      <c r="E20" s="351">
        <f t="shared" si="10"/>
        <v>0.35641995759342704</v>
      </c>
      <c r="F20" s="351">
        <f t="shared" si="10"/>
        <v>0.37905420918367344</v>
      </c>
      <c r="G20" s="351">
        <f t="shared" si="10"/>
        <v>0.40424355370890869</v>
      </c>
      <c r="H20" s="351">
        <f t="shared" si="10"/>
        <v>0.43643318344286863</v>
      </c>
      <c r="I20" s="351">
        <f t="shared" si="10"/>
        <v>0.44515929705215418</v>
      </c>
      <c r="J20" s="351">
        <f t="shared" si="10"/>
        <v>0.44515929705215418</v>
      </c>
      <c r="K20" s="351">
        <f t="shared" si="10"/>
        <v>0.44515929705215418</v>
      </c>
      <c r="L20" s="351">
        <f t="shared" si="10"/>
        <v>0.44515929705215418</v>
      </c>
      <c r="M20" s="351">
        <f t="shared" si="10"/>
        <v>0.44515929705215418</v>
      </c>
      <c r="N20" s="351">
        <f t="shared" si="10"/>
        <v>0.44515929705215418</v>
      </c>
      <c r="O20" s="351">
        <f t="shared" si="10"/>
        <v>0.44515929705215418</v>
      </c>
      <c r="P20" s="351">
        <f t="shared" si="10"/>
        <v>0.47062790195443255</v>
      </c>
      <c r="Q20" s="351">
        <f t="shared" si="10"/>
        <v>0.48041534391534391</v>
      </c>
      <c r="R20" s="351">
        <f t="shared" si="10"/>
        <v>0.48041534391534391</v>
      </c>
      <c r="S20" s="351">
        <f t="shared" si="10"/>
        <v>0.48041534391534391</v>
      </c>
      <c r="T20" s="351">
        <f t="shared" si="10"/>
        <v>0.48041534391534391</v>
      </c>
      <c r="U20" s="351">
        <f t="shared" si="10"/>
        <v>0.48041534391534391</v>
      </c>
      <c r="V20" s="351">
        <f t="shared" si="10"/>
        <v>0.48041534391534391</v>
      </c>
      <c r="W20" s="351">
        <f t="shared" si="10"/>
        <v>0.48041534391534391</v>
      </c>
      <c r="X20" s="351">
        <f t="shared" si="10"/>
        <v>0.48041534391534391</v>
      </c>
      <c r="Y20" s="351">
        <f t="shared" si="10"/>
        <v>0.48041534391534391</v>
      </c>
      <c r="Z20" s="351">
        <f t="shared" si="10"/>
        <v>0.48041534391534391</v>
      </c>
      <c r="AA20" s="351">
        <f t="shared" si="10"/>
        <v>0.48041534391534391</v>
      </c>
      <c r="AB20" s="351">
        <f t="shared" si="10"/>
        <v>0.53919000933706818</v>
      </c>
      <c r="AC20" s="351">
        <f t="shared" si="10"/>
        <v>0.55938888888888894</v>
      </c>
      <c r="AD20" s="351">
        <f t="shared" si="10"/>
        <v>0.55938888888888894</v>
      </c>
      <c r="AE20" s="351">
        <f t="shared" si="10"/>
        <v>0.55938888888888894</v>
      </c>
      <c r="AF20" s="351">
        <f t="shared" si="10"/>
        <v>0.55938888888888894</v>
      </c>
      <c r="AG20" s="351">
        <f t="shared" si="10"/>
        <v>0.55938888888888894</v>
      </c>
      <c r="AH20" s="351">
        <f t="shared" si="10"/>
        <v>0.55938888888888894</v>
      </c>
      <c r="AI20" s="351">
        <f t="shared" si="10"/>
        <v>0.55938888888888894</v>
      </c>
      <c r="AJ20" s="351">
        <f t="shared" si="10"/>
        <v>0.55938888888888894</v>
      </c>
      <c r="AK20" s="351">
        <f t="shared" si="10"/>
        <v>0.55938888888888894</v>
      </c>
      <c r="AL20" s="351">
        <f t="shared" si="10"/>
        <v>0.55938888888888894</v>
      </c>
      <c r="AM20" s="351">
        <f t="shared" si="10"/>
        <v>0.55938888888888894</v>
      </c>
      <c r="AN20" s="315"/>
      <c r="AO20" s="324"/>
    </row>
    <row r="21" spans="2:41" s="295" customFormat="1" ht="17" customHeight="1" x14ac:dyDescent="0.15">
      <c r="B21" s="341" t="str">
        <f>'Custo fixo'!C10</f>
        <v>Telefone e Internet</v>
      </c>
      <c r="C21" s="342"/>
      <c r="D21" s="343">
        <f>'Custo fixo'!F10</f>
        <v>250</v>
      </c>
      <c r="E21" s="343">
        <f>IFERROR(D21+(D21*'Custo fixo'!$F$26),)</f>
        <v>250</v>
      </c>
      <c r="F21" s="343">
        <f>IFERROR(E21+(E21*'Custo fixo'!$F$26),)</f>
        <v>250</v>
      </c>
      <c r="G21" s="343">
        <f>IFERROR(F21+(F21*'Custo fixo'!$F$26),)</f>
        <v>250</v>
      </c>
      <c r="H21" s="343">
        <f>IFERROR(G21+(G21*'Custo fixo'!$F$26),)</f>
        <v>250</v>
      </c>
      <c r="I21" s="343">
        <f>IFERROR(H21+(H21*'Custo fixo'!$F$26),)</f>
        <v>250</v>
      </c>
      <c r="J21" s="343">
        <f>IFERROR(I21+(I21*'Custo fixo'!$F$26),)</f>
        <v>250</v>
      </c>
      <c r="K21" s="343">
        <f>IFERROR(J21+(J21*'Custo fixo'!$F$26),)</f>
        <v>250</v>
      </c>
      <c r="L21" s="343">
        <f>IFERROR(K21+(K21*'Custo fixo'!$F$26),)</f>
        <v>250</v>
      </c>
      <c r="M21" s="343">
        <f>IFERROR(L21+(L21*'Custo fixo'!$F$26),)</f>
        <v>250</v>
      </c>
      <c r="N21" s="343">
        <f>IFERROR(M21+(M21*'Custo fixo'!$F$26),)</f>
        <v>250</v>
      </c>
      <c r="O21" s="343">
        <f>IFERROR(N21+(N21*'Custo fixo'!$F$26),)</f>
        <v>250</v>
      </c>
      <c r="P21" s="343">
        <f>IFERROR(O21+(O21*'Custo fixo'!$F$26),)</f>
        <v>250</v>
      </c>
      <c r="Q21" s="343">
        <f>IFERROR(P21+(P21*'Custo fixo'!$F$26),)</f>
        <v>250</v>
      </c>
      <c r="R21" s="343">
        <f>IFERROR(Q21+(Q21*'Custo fixo'!$F$26),)</f>
        <v>250</v>
      </c>
      <c r="S21" s="343">
        <f>IFERROR(R21+(R21*'Custo fixo'!$F$26),)</f>
        <v>250</v>
      </c>
      <c r="T21" s="343">
        <f>IFERROR(S21+(S21*'Custo fixo'!$F$26),)</f>
        <v>250</v>
      </c>
      <c r="U21" s="343">
        <f>IFERROR(T21+(T21*'Custo fixo'!$F$26),)</f>
        <v>250</v>
      </c>
      <c r="V21" s="343">
        <f>IFERROR(U21+(U21*'Custo fixo'!$F$26),)</f>
        <v>250</v>
      </c>
      <c r="W21" s="343">
        <f>IFERROR(V21+(V21*'Custo fixo'!$F$26),)</f>
        <v>250</v>
      </c>
      <c r="X21" s="343">
        <f>IFERROR(W21+(W21*'Custo fixo'!$F$26),)</f>
        <v>250</v>
      </c>
      <c r="Y21" s="343">
        <f>IFERROR(X21+(X21*'Custo fixo'!$F$26),)</f>
        <v>250</v>
      </c>
      <c r="Z21" s="343">
        <f>IFERROR(Y21+(Y21*'Custo fixo'!$F$26),)</f>
        <v>250</v>
      </c>
      <c r="AA21" s="343">
        <f>IFERROR(Z21+(Z21*'Custo fixo'!$F$26),)</f>
        <v>250</v>
      </c>
      <c r="AB21" s="343">
        <f>IFERROR(AA21+(AA21*'Custo fixo'!$F$26),)</f>
        <v>250</v>
      </c>
      <c r="AC21" s="343">
        <f>IFERROR(AB21+(AB21*'Custo fixo'!$F$26),)</f>
        <v>250</v>
      </c>
      <c r="AD21" s="343">
        <f>IFERROR(AC21+(AC21*'Custo fixo'!$F$26),)</f>
        <v>250</v>
      </c>
      <c r="AE21" s="343">
        <f>IFERROR(AD21+(AD21*'Custo fixo'!$F$26),)</f>
        <v>250</v>
      </c>
      <c r="AF21" s="343">
        <f>IFERROR(AE21+(AE21*'Custo fixo'!$F$26),)</f>
        <v>250</v>
      </c>
      <c r="AG21" s="343">
        <f>IFERROR(AF21+(AF21*'Custo fixo'!$F$26),)</f>
        <v>250</v>
      </c>
      <c r="AH21" s="343">
        <f>IFERROR(AG21+(AG21*'Custo fixo'!$F$26),)</f>
        <v>250</v>
      </c>
      <c r="AI21" s="343">
        <f>IFERROR(AH21+(AH21*'Custo fixo'!$F$26),)</f>
        <v>250</v>
      </c>
      <c r="AJ21" s="343">
        <f>IFERROR(AI21+(AI21*'Custo fixo'!$F$26),)</f>
        <v>250</v>
      </c>
      <c r="AK21" s="343">
        <f>IFERROR(AJ21+(AJ21*'Custo fixo'!$F$26),)</f>
        <v>250</v>
      </c>
      <c r="AL21" s="343">
        <f>IFERROR(AK21+(AK21*'Custo fixo'!$F$26),)</f>
        <v>250</v>
      </c>
      <c r="AM21" s="343">
        <f>IFERROR(AL21+(AL21*'Custo fixo'!$F$26),)</f>
        <v>250</v>
      </c>
      <c r="AN21" s="315">
        <f t="shared" ref="AN21:AN47" si="11">SUM(D21:AM21)</f>
        <v>9000</v>
      </c>
      <c r="AO21" s="324">
        <f t="shared" si="6"/>
        <v>1.6235874788933628E-2</v>
      </c>
    </row>
    <row r="22" spans="2:41" s="295" customFormat="1" ht="17" customHeight="1" x14ac:dyDescent="0.15">
      <c r="B22" s="341" t="str">
        <f>'Custo fixo'!C11</f>
        <v>Combústivel</v>
      </c>
      <c r="C22" s="342"/>
      <c r="D22" s="343">
        <f>'Custo fixo'!F11</f>
        <v>250</v>
      </c>
      <c r="E22" s="343">
        <f>IFERROR(D22+(D22*'Custo fixo'!$F$26),)</f>
        <v>250</v>
      </c>
      <c r="F22" s="343">
        <f>IFERROR(E22+(E22*'Custo fixo'!$F$26),)</f>
        <v>250</v>
      </c>
      <c r="G22" s="343">
        <f>IFERROR(F22+(F22*'Custo fixo'!$F$26),)</f>
        <v>250</v>
      </c>
      <c r="H22" s="343">
        <f>IFERROR(G22+(G22*'Custo fixo'!$F$26),)</f>
        <v>250</v>
      </c>
      <c r="I22" s="343">
        <f>IFERROR(H22+(H22*'Custo fixo'!$F$26),)</f>
        <v>250</v>
      </c>
      <c r="J22" s="343">
        <f>IFERROR(I22+(I22*'Custo fixo'!$F$26),)</f>
        <v>250</v>
      </c>
      <c r="K22" s="343">
        <f>IFERROR(J22+(J22*'Custo fixo'!$F$26),)</f>
        <v>250</v>
      </c>
      <c r="L22" s="343">
        <f>IFERROR(K22+(K22*'Custo fixo'!$F$26),)</f>
        <v>250</v>
      </c>
      <c r="M22" s="343">
        <f>IFERROR(L22+(L22*'Custo fixo'!$F$26),)</f>
        <v>250</v>
      </c>
      <c r="N22" s="343">
        <f>IFERROR(M22+(M22*'Custo fixo'!$F$26),)</f>
        <v>250</v>
      </c>
      <c r="O22" s="343">
        <f>IFERROR(N22+(N22*'Custo fixo'!$F$26),)</f>
        <v>250</v>
      </c>
      <c r="P22" s="343">
        <f>IFERROR(O22+(O22*'Custo fixo'!$F$26),)</f>
        <v>250</v>
      </c>
      <c r="Q22" s="343">
        <f>IFERROR(P22+(P22*'Custo fixo'!$F$26),)</f>
        <v>250</v>
      </c>
      <c r="R22" s="343">
        <f>IFERROR(Q22+(Q22*'Custo fixo'!$F$26),)</f>
        <v>250</v>
      </c>
      <c r="S22" s="343">
        <f>IFERROR(R22+(R22*'Custo fixo'!$F$26),)</f>
        <v>250</v>
      </c>
      <c r="T22" s="343">
        <f>IFERROR(S22+(S22*'Custo fixo'!$F$26),)</f>
        <v>250</v>
      </c>
      <c r="U22" s="343">
        <f>IFERROR(T22+(T22*'Custo fixo'!$F$26),)</f>
        <v>250</v>
      </c>
      <c r="V22" s="343">
        <f>IFERROR(U22+(U22*'Custo fixo'!$F$26),)</f>
        <v>250</v>
      </c>
      <c r="W22" s="343">
        <f>IFERROR(V22+(V22*'Custo fixo'!$F$26),)</f>
        <v>250</v>
      </c>
      <c r="X22" s="343">
        <f>IFERROR(W22+(W22*'Custo fixo'!$F$26),)</f>
        <v>250</v>
      </c>
      <c r="Y22" s="343">
        <f>IFERROR(X22+(X22*'Custo fixo'!$F$26),)</f>
        <v>250</v>
      </c>
      <c r="Z22" s="343">
        <f>IFERROR(Y22+(Y22*'Custo fixo'!$F$26),)</f>
        <v>250</v>
      </c>
      <c r="AA22" s="343">
        <f>IFERROR(Z22+(Z22*'Custo fixo'!$F$26),)</f>
        <v>250</v>
      </c>
      <c r="AB22" s="343">
        <f>IFERROR(AA22+(AA22*'Custo fixo'!$F$26),)</f>
        <v>250</v>
      </c>
      <c r="AC22" s="343">
        <f>IFERROR(AB22+(AB22*'Custo fixo'!$F$26),)</f>
        <v>250</v>
      </c>
      <c r="AD22" s="343">
        <f>IFERROR(AC22+(AC22*'Custo fixo'!$F$26),)</f>
        <v>250</v>
      </c>
      <c r="AE22" s="343">
        <f>IFERROR(AD22+(AD22*'Custo fixo'!$F$26),)</f>
        <v>250</v>
      </c>
      <c r="AF22" s="343">
        <f>IFERROR(AE22+(AE22*'Custo fixo'!$F$26),)</f>
        <v>250</v>
      </c>
      <c r="AG22" s="343">
        <f>IFERROR(AF22+(AF22*'Custo fixo'!$F$26),)</f>
        <v>250</v>
      </c>
      <c r="AH22" s="343">
        <f>IFERROR(AG22+(AG22*'Custo fixo'!$F$26),)</f>
        <v>250</v>
      </c>
      <c r="AI22" s="343">
        <f>IFERROR(AH22+(AH22*'Custo fixo'!$F$26),)</f>
        <v>250</v>
      </c>
      <c r="AJ22" s="343">
        <f>IFERROR(AI22+(AI22*'Custo fixo'!$F$26),)</f>
        <v>250</v>
      </c>
      <c r="AK22" s="343">
        <f>IFERROR(AJ22+(AJ22*'Custo fixo'!$F$26),)</f>
        <v>250</v>
      </c>
      <c r="AL22" s="343">
        <f>IFERROR(AK22+(AK22*'Custo fixo'!$F$26),)</f>
        <v>250</v>
      </c>
      <c r="AM22" s="343">
        <f>IFERROR(AL22+(AL22*'Custo fixo'!$F$26),)</f>
        <v>250</v>
      </c>
      <c r="AN22" s="315">
        <f t="shared" si="11"/>
        <v>9000</v>
      </c>
      <c r="AO22" s="324">
        <f t="shared" si="6"/>
        <v>1.6235874788933628E-2</v>
      </c>
    </row>
    <row r="23" spans="2:41" s="295" customFormat="1" ht="17" customHeight="1" x14ac:dyDescent="0.15">
      <c r="B23" s="341" t="str">
        <f>'Custo fixo'!C12</f>
        <v xml:space="preserve">Outro Custo </v>
      </c>
      <c r="C23" s="342"/>
      <c r="D23" s="343">
        <f>'Custo fixo'!F12</f>
        <v>100</v>
      </c>
      <c r="E23" s="343">
        <f>IFERROR(D23+(D23*'Custo fixo'!$F$26),)</f>
        <v>100</v>
      </c>
      <c r="F23" s="343">
        <f>IFERROR(E23+(E23*'Custo fixo'!$F$26),)</f>
        <v>100</v>
      </c>
      <c r="G23" s="343">
        <f>IFERROR(F23+(F23*'Custo fixo'!$F$26),)</f>
        <v>100</v>
      </c>
      <c r="H23" s="343">
        <f>IFERROR(G23+(G23*'Custo fixo'!$F$26),)</f>
        <v>100</v>
      </c>
      <c r="I23" s="343">
        <f>IFERROR(H23+(H23*'Custo fixo'!$F$26),)</f>
        <v>100</v>
      </c>
      <c r="J23" s="343">
        <f>IFERROR(I23+(I23*'Custo fixo'!$F$26),)</f>
        <v>100</v>
      </c>
      <c r="K23" s="343">
        <f>IFERROR(J23+(J23*'Custo fixo'!$F$26),)</f>
        <v>100</v>
      </c>
      <c r="L23" s="343">
        <f>IFERROR(K23+(K23*'Custo fixo'!$F$26),)</f>
        <v>100</v>
      </c>
      <c r="M23" s="343">
        <f>IFERROR(L23+(L23*'Custo fixo'!$F$26),)</f>
        <v>100</v>
      </c>
      <c r="N23" s="343">
        <f>IFERROR(M23+(M23*'Custo fixo'!$F$26),)</f>
        <v>100</v>
      </c>
      <c r="O23" s="343">
        <f>IFERROR(N23+(N23*'Custo fixo'!$F$26),)</f>
        <v>100</v>
      </c>
      <c r="P23" s="343">
        <f>IFERROR(O23+(O23*'Custo fixo'!$F$26),)</f>
        <v>100</v>
      </c>
      <c r="Q23" s="343">
        <f>IFERROR(P23+(P23*'Custo fixo'!$F$26),)</f>
        <v>100</v>
      </c>
      <c r="R23" s="343">
        <f>IFERROR(Q23+(Q23*'Custo fixo'!$F$26),)</f>
        <v>100</v>
      </c>
      <c r="S23" s="343">
        <f>IFERROR(R23+(R23*'Custo fixo'!$F$26),)</f>
        <v>100</v>
      </c>
      <c r="T23" s="343">
        <f>IFERROR(S23+(S23*'Custo fixo'!$F$26),)</f>
        <v>100</v>
      </c>
      <c r="U23" s="343">
        <f>IFERROR(T23+(T23*'Custo fixo'!$F$26),)</f>
        <v>100</v>
      </c>
      <c r="V23" s="343">
        <f>IFERROR(U23+(U23*'Custo fixo'!$F$26),)</f>
        <v>100</v>
      </c>
      <c r="W23" s="343">
        <f>IFERROR(V23+(V23*'Custo fixo'!$F$26),)</f>
        <v>100</v>
      </c>
      <c r="X23" s="343">
        <f>IFERROR(W23+(W23*'Custo fixo'!$F$26),)</f>
        <v>100</v>
      </c>
      <c r="Y23" s="343">
        <f>IFERROR(X23+(X23*'Custo fixo'!$F$26),)</f>
        <v>100</v>
      </c>
      <c r="Z23" s="343">
        <f>IFERROR(Y23+(Y23*'Custo fixo'!$F$26),)</f>
        <v>100</v>
      </c>
      <c r="AA23" s="343">
        <f>IFERROR(Z23+(Z23*'Custo fixo'!$F$26),)</f>
        <v>100</v>
      </c>
      <c r="AB23" s="343">
        <f>IFERROR(AA23+(AA23*'Custo fixo'!$F$26),)</f>
        <v>100</v>
      </c>
      <c r="AC23" s="343">
        <f>IFERROR(AB23+(AB23*'Custo fixo'!$F$26),)</f>
        <v>100</v>
      </c>
      <c r="AD23" s="343">
        <f>IFERROR(AC23+(AC23*'Custo fixo'!$F$26),)</f>
        <v>100</v>
      </c>
      <c r="AE23" s="343">
        <f>IFERROR(AD23+(AD23*'Custo fixo'!$F$26),)</f>
        <v>100</v>
      </c>
      <c r="AF23" s="343">
        <f>IFERROR(AE23+(AE23*'Custo fixo'!$F$26),)</f>
        <v>100</v>
      </c>
      <c r="AG23" s="343">
        <f>IFERROR(AF23+(AF23*'Custo fixo'!$F$26),)</f>
        <v>100</v>
      </c>
      <c r="AH23" s="343">
        <f>IFERROR(AG23+(AG23*'Custo fixo'!$F$26),)</f>
        <v>100</v>
      </c>
      <c r="AI23" s="343">
        <f>IFERROR(AH23+(AH23*'Custo fixo'!$F$26),)</f>
        <v>100</v>
      </c>
      <c r="AJ23" s="343">
        <f>IFERROR(AI23+(AI23*'Custo fixo'!$F$26),)</f>
        <v>100</v>
      </c>
      <c r="AK23" s="343">
        <f>IFERROR(AJ23+(AJ23*'Custo fixo'!$F$26),)</f>
        <v>100</v>
      </c>
      <c r="AL23" s="343">
        <f>IFERROR(AK23+(AK23*'Custo fixo'!$F$26),)</f>
        <v>100</v>
      </c>
      <c r="AM23" s="343">
        <f>IFERROR(AL23+(AL23*'Custo fixo'!$F$26),)</f>
        <v>100</v>
      </c>
      <c r="AN23" s="315">
        <f t="shared" si="11"/>
        <v>3600</v>
      </c>
      <c r="AO23" s="324">
        <f t="shared" si="6"/>
        <v>6.4943499155734512E-3</v>
      </c>
    </row>
    <row r="24" spans="2:41" s="295" customFormat="1" ht="17" hidden="1" customHeight="1" x14ac:dyDescent="0.15">
      <c r="B24" s="341" t="str">
        <f>'Custo fixo'!C13</f>
        <v>Contador</v>
      </c>
      <c r="C24" s="342"/>
      <c r="D24" s="343">
        <f>'Custo fixo'!F13</f>
        <v>0</v>
      </c>
      <c r="E24" s="343">
        <f>IFERROR(D24+(D24*'Custo fixo'!$F$26),)</f>
        <v>0</v>
      </c>
      <c r="F24" s="343">
        <f>IFERROR(E24+(E24*'Custo fixo'!$F$26),)</f>
        <v>0</v>
      </c>
      <c r="G24" s="343">
        <f>IFERROR(F24+(F24*'Custo fixo'!$F$26),)</f>
        <v>0</v>
      </c>
      <c r="H24" s="343">
        <f>IFERROR(G24+(G24*'Custo fixo'!$F$26),)</f>
        <v>0</v>
      </c>
      <c r="I24" s="343">
        <f>IFERROR(H24+(H24*'Custo fixo'!$F$26),)</f>
        <v>0</v>
      </c>
      <c r="J24" s="343">
        <f>IFERROR(I24+(I24*'Custo fixo'!$F$26),)</f>
        <v>0</v>
      </c>
      <c r="K24" s="343">
        <f>IFERROR(J24+(J24*'Custo fixo'!$F$26),)</f>
        <v>0</v>
      </c>
      <c r="L24" s="343">
        <f>IFERROR(K24+(K24*'Custo fixo'!$F$26),)</f>
        <v>0</v>
      </c>
      <c r="M24" s="343">
        <f>IFERROR(L24+(L24*'Custo fixo'!$F$26),)</f>
        <v>0</v>
      </c>
      <c r="N24" s="343">
        <f>IFERROR(M24+(M24*'Custo fixo'!$F$26),)</f>
        <v>0</v>
      </c>
      <c r="O24" s="343">
        <f>IFERROR(N24+(N24*'Custo fixo'!$F$26),)</f>
        <v>0</v>
      </c>
      <c r="P24" s="343">
        <f>IFERROR(O24+(O24*'Custo fixo'!$F$26),)</f>
        <v>0</v>
      </c>
      <c r="Q24" s="343">
        <f>IFERROR(P24+(P24*'Custo fixo'!$F$26),)</f>
        <v>0</v>
      </c>
      <c r="R24" s="343">
        <f>IFERROR(Q24+(Q24*'Custo fixo'!$F$26),)</f>
        <v>0</v>
      </c>
      <c r="S24" s="343">
        <f>IFERROR(R24+(R24*'Custo fixo'!$F$26),)</f>
        <v>0</v>
      </c>
      <c r="T24" s="343">
        <f>IFERROR(S24+(S24*'Custo fixo'!$F$26),)</f>
        <v>0</v>
      </c>
      <c r="U24" s="343">
        <f>IFERROR(T24+(T24*'Custo fixo'!$F$26),)</f>
        <v>0</v>
      </c>
      <c r="V24" s="343">
        <f>IFERROR(U24+(U24*'Custo fixo'!$F$26),)</f>
        <v>0</v>
      </c>
      <c r="W24" s="343">
        <f>IFERROR(V24+(V24*'Custo fixo'!$F$26),)</f>
        <v>0</v>
      </c>
      <c r="X24" s="343">
        <f>IFERROR(W24+(W24*'Custo fixo'!$F$26),)</f>
        <v>0</v>
      </c>
      <c r="Y24" s="343">
        <f>IFERROR(X24+(X24*'Custo fixo'!$F$26),)</f>
        <v>0</v>
      </c>
      <c r="Z24" s="343">
        <f>IFERROR(Y24+(Y24*'Custo fixo'!$F$26),)</f>
        <v>0</v>
      </c>
      <c r="AA24" s="343">
        <f>IFERROR(Z24+(Z24*'Custo fixo'!$F$26),)</f>
        <v>0</v>
      </c>
      <c r="AB24" s="343">
        <f>IFERROR(AA24+(AA24*'Custo fixo'!$F$26),)</f>
        <v>0</v>
      </c>
      <c r="AC24" s="343">
        <f>IFERROR(AB24+(AB24*'Custo fixo'!$F$26),)</f>
        <v>0</v>
      </c>
      <c r="AD24" s="343">
        <f>IFERROR(AC24+(AC24*'Custo fixo'!$F$26),)</f>
        <v>0</v>
      </c>
      <c r="AE24" s="343">
        <f>IFERROR(AD24+(AD24*'Custo fixo'!$F$26),)</f>
        <v>0</v>
      </c>
      <c r="AF24" s="343">
        <f>IFERROR(AE24+(AE24*'Custo fixo'!$F$26),)</f>
        <v>0</v>
      </c>
      <c r="AG24" s="343">
        <f>IFERROR(AF24+(AF24*'Custo fixo'!$F$26),)</f>
        <v>0</v>
      </c>
      <c r="AH24" s="343">
        <f>IFERROR(AG24+(AG24*'Custo fixo'!$F$26),)</f>
        <v>0</v>
      </c>
      <c r="AI24" s="343">
        <f>IFERROR(AH24+(AH24*'Custo fixo'!$F$26),)</f>
        <v>0</v>
      </c>
      <c r="AJ24" s="343">
        <f>IFERROR(AI24+(AI24*'Custo fixo'!$F$26),)</f>
        <v>0</v>
      </c>
      <c r="AK24" s="343">
        <f>IFERROR(AJ24+(AJ24*'Custo fixo'!$F$26),)</f>
        <v>0</v>
      </c>
      <c r="AL24" s="343">
        <f>IFERROR(AK24+(AK24*'Custo fixo'!$F$26),)</f>
        <v>0</v>
      </c>
      <c r="AM24" s="343">
        <f>IFERROR(AL24+(AL24*'Custo fixo'!$F$26),)</f>
        <v>0</v>
      </c>
      <c r="AN24" s="315">
        <f t="shared" si="11"/>
        <v>0</v>
      </c>
      <c r="AO24" s="324">
        <f t="shared" si="6"/>
        <v>0</v>
      </c>
    </row>
    <row r="25" spans="2:41" s="295" customFormat="1" ht="17" hidden="1" customHeight="1" x14ac:dyDescent="0.15">
      <c r="B25" s="341" t="str">
        <f>'Custo fixo'!C14</f>
        <v>Despesas com Veículos</v>
      </c>
      <c r="C25" s="342"/>
      <c r="D25" s="343">
        <f>'Custo fixo'!F14</f>
        <v>0</v>
      </c>
      <c r="E25" s="343">
        <f>IFERROR(D25+(D25*'Custo fixo'!$F$26),)</f>
        <v>0</v>
      </c>
      <c r="F25" s="343">
        <f>IFERROR(E25+(E25*'Custo fixo'!$F$26),)</f>
        <v>0</v>
      </c>
      <c r="G25" s="343">
        <f>IFERROR(F25+(F25*'Custo fixo'!$F$26),)</f>
        <v>0</v>
      </c>
      <c r="H25" s="343">
        <f>IFERROR(G25+(G25*'Custo fixo'!$F$26),)</f>
        <v>0</v>
      </c>
      <c r="I25" s="343">
        <f>IFERROR(H25+(H25*'Custo fixo'!$F$26),)</f>
        <v>0</v>
      </c>
      <c r="J25" s="343">
        <f>IFERROR(I25+(I25*'Custo fixo'!$F$26),)</f>
        <v>0</v>
      </c>
      <c r="K25" s="343">
        <f>IFERROR(J25+(J25*'Custo fixo'!$F$26),)</f>
        <v>0</v>
      </c>
      <c r="L25" s="343">
        <f>IFERROR(K25+(K25*'Custo fixo'!$F$26),)</f>
        <v>0</v>
      </c>
      <c r="M25" s="343">
        <f>IFERROR(L25+(L25*'Custo fixo'!$F$26),)</f>
        <v>0</v>
      </c>
      <c r="N25" s="343">
        <f>IFERROR(M25+(M25*'Custo fixo'!$F$26),)</f>
        <v>0</v>
      </c>
      <c r="O25" s="343">
        <f>IFERROR(N25+(N25*'Custo fixo'!$F$26),)</f>
        <v>0</v>
      </c>
      <c r="P25" s="343">
        <f>IFERROR(O25+(O25*'Custo fixo'!$F$26),)</f>
        <v>0</v>
      </c>
      <c r="Q25" s="343">
        <f>IFERROR(P25+(P25*'Custo fixo'!$F$26),)</f>
        <v>0</v>
      </c>
      <c r="R25" s="343">
        <f>IFERROR(Q25+(Q25*'Custo fixo'!$F$26),)</f>
        <v>0</v>
      </c>
      <c r="S25" s="343">
        <f>IFERROR(R25+(R25*'Custo fixo'!$F$26),)</f>
        <v>0</v>
      </c>
      <c r="T25" s="343">
        <f>IFERROR(S25+(S25*'Custo fixo'!$F$26),)</f>
        <v>0</v>
      </c>
      <c r="U25" s="343">
        <f>IFERROR(T25+(T25*'Custo fixo'!$F$26),)</f>
        <v>0</v>
      </c>
      <c r="V25" s="343">
        <f>IFERROR(U25+(U25*'Custo fixo'!$F$26),)</f>
        <v>0</v>
      </c>
      <c r="W25" s="343">
        <f>IFERROR(V25+(V25*'Custo fixo'!$F$26),)</f>
        <v>0</v>
      </c>
      <c r="X25" s="343">
        <f>IFERROR(W25+(W25*'Custo fixo'!$F$26),)</f>
        <v>0</v>
      </c>
      <c r="Y25" s="343">
        <f>IFERROR(X25+(X25*'Custo fixo'!$F$26),)</f>
        <v>0</v>
      </c>
      <c r="Z25" s="343">
        <f>IFERROR(Y25+(Y25*'Custo fixo'!$F$26),)</f>
        <v>0</v>
      </c>
      <c r="AA25" s="343">
        <f>IFERROR(Z25+(Z25*'Custo fixo'!$F$26),)</f>
        <v>0</v>
      </c>
      <c r="AB25" s="343">
        <f>IFERROR(AA25+(AA25*'Custo fixo'!$F$26),)</f>
        <v>0</v>
      </c>
      <c r="AC25" s="343">
        <f>IFERROR(AB25+(AB25*'Custo fixo'!$F$26),)</f>
        <v>0</v>
      </c>
      <c r="AD25" s="343">
        <f>IFERROR(AC25+(AC25*'Custo fixo'!$F$26),)</f>
        <v>0</v>
      </c>
      <c r="AE25" s="343">
        <f>IFERROR(AD25+(AD25*'Custo fixo'!$F$26),)</f>
        <v>0</v>
      </c>
      <c r="AF25" s="343">
        <f>IFERROR(AE25+(AE25*'Custo fixo'!$F$26),)</f>
        <v>0</v>
      </c>
      <c r="AG25" s="343">
        <f>IFERROR(AF25+(AF25*'Custo fixo'!$F$26),)</f>
        <v>0</v>
      </c>
      <c r="AH25" s="343">
        <f>IFERROR(AG25+(AG25*'Custo fixo'!$F$26),)</f>
        <v>0</v>
      </c>
      <c r="AI25" s="343">
        <f>IFERROR(AH25+(AH25*'Custo fixo'!$F$26),)</f>
        <v>0</v>
      </c>
      <c r="AJ25" s="343">
        <f>IFERROR(AI25+(AI25*'Custo fixo'!$F$26),)</f>
        <v>0</v>
      </c>
      <c r="AK25" s="343">
        <f>IFERROR(AJ25+(AJ25*'Custo fixo'!$F$26),)</f>
        <v>0</v>
      </c>
      <c r="AL25" s="343">
        <f>IFERROR(AK25+(AK25*'Custo fixo'!$F$26),)</f>
        <v>0</v>
      </c>
      <c r="AM25" s="343">
        <f>IFERROR(AL25+(AL25*'Custo fixo'!$F$26),)</f>
        <v>0</v>
      </c>
      <c r="AN25" s="315">
        <f t="shared" si="11"/>
        <v>0</v>
      </c>
      <c r="AO25" s="324">
        <f t="shared" si="6"/>
        <v>0</v>
      </c>
    </row>
    <row r="26" spans="2:41" s="295" customFormat="1" ht="17" hidden="1" customHeight="1" x14ac:dyDescent="0.15">
      <c r="B26" s="341" t="str">
        <f>'Custo fixo'!C15</f>
        <v>Material de Expediente e Consumo</v>
      </c>
      <c r="C26" s="342"/>
      <c r="D26" s="343">
        <f>'Custo fixo'!F15</f>
        <v>0</v>
      </c>
      <c r="E26" s="343">
        <f>IFERROR(D26+(D26*'Custo fixo'!$F$26),)</f>
        <v>0</v>
      </c>
      <c r="F26" s="343">
        <f>IFERROR(E26+(E26*'Custo fixo'!$F$26),)</f>
        <v>0</v>
      </c>
      <c r="G26" s="343">
        <f>IFERROR(F26+(F26*'Custo fixo'!$F$26),)</f>
        <v>0</v>
      </c>
      <c r="H26" s="343">
        <f>IFERROR(G26+(G26*'Custo fixo'!$F$26),)</f>
        <v>0</v>
      </c>
      <c r="I26" s="343">
        <f>IFERROR(H26+(H26*'Custo fixo'!$F$26),)</f>
        <v>0</v>
      </c>
      <c r="J26" s="343">
        <f>IFERROR(I26+(I26*'Custo fixo'!$F$26),)</f>
        <v>0</v>
      </c>
      <c r="K26" s="343">
        <f>IFERROR(J26+(J26*'Custo fixo'!$F$26),)</f>
        <v>0</v>
      </c>
      <c r="L26" s="343">
        <f>IFERROR(K26+(K26*'Custo fixo'!$F$26),)</f>
        <v>0</v>
      </c>
      <c r="M26" s="343">
        <f>IFERROR(L26+(L26*'Custo fixo'!$F$26),)</f>
        <v>0</v>
      </c>
      <c r="N26" s="343">
        <f>IFERROR(M26+(M26*'Custo fixo'!$F$26),)</f>
        <v>0</v>
      </c>
      <c r="O26" s="343">
        <f>IFERROR(N26+(N26*'Custo fixo'!$F$26),)</f>
        <v>0</v>
      </c>
      <c r="P26" s="343">
        <f>IFERROR(O26+(O26*'Custo fixo'!$F$26),)</f>
        <v>0</v>
      </c>
      <c r="Q26" s="343">
        <f>IFERROR(P26+(P26*'Custo fixo'!$F$26),)</f>
        <v>0</v>
      </c>
      <c r="R26" s="343">
        <f>IFERROR(Q26+(Q26*'Custo fixo'!$F$26),)</f>
        <v>0</v>
      </c>
      <c r="S26" s="343">
        <f>IFERROR(R26+(R26*'Custo fixo'!$F$26),)</f>
        <v>0</v>
      </c>
      <c r="T26" s="343">
        <f>IFERROR(S26+(S26*'Custo fixo'!$F$26),)</f>
        <v>0</v>
      </c>
      <c r="U26" s="343">
        <f>IFERROR(T26+(T26*'Custo fixo'!$F$26),)</f>
        <v>0</v>
      </c>
      <c r="V26" s="343">
        <f>IFERROR(U26+(U26*'Custo fixo'!$F$26),)</f>
        <v>0</v>
      </c>
      <c r="W26" s="343">
        <f>IFERROR(V26+(V26*'Custo fixo'!$F$26),)</f>
        <v>0</v>
      </c>
      <c r="X26" s="343">
        <f>IFERROR(W26+(W26*'Custo fixo'!$F$26),)</f>
        <v>0</v>
      </c>
      <c r="Y26" s="343">
        <f>IFERROR(X26+(X26*'Custo fixo'!$F$26),)</f>
        <v>0</v>
      </c>
      <c r="Z26" s="343">
        <f>IFERROR(Y26+(Y26*'Custo fixo'!$F$26),)</f>
        <v>0</v>
      </c>
      <c r="AA26" s="343">
        <f>IFERROR(Z26+(Z26*'Custo fixo'!$F$26),)</f>
        <v>0</v>
      </c>
      <c r="AB26" s="343">
        <f>IFERROR(AA26+(AA26*'Custo fixo'!$F$26),)</f>
        <v>0</v>
      </c>
      <c r="AC26" s="343">
        <f>IFERROR(AB26+(AB26*'Custo fixo'!$F$26),)</f>
        <v>0</v>
      </c>
      <c r="AD26" s="343">
        <f>IFERROR(AC26+(AC26*'Custo fixo'!$F$26),)</f>
        <v>0</v>
      </c>
      <c r="AE26" s="343">
        <f>IFERROR(AD26+(AD26*'Custo fixo'!$F$26),)</f>
        <v>0</v>
      </c>
      <c r="AF26" s="343">
        <f>IFERROR(AE26+(AE26*'Custo fixo'!$F$26),)</f>
        <v>0</v>
      </c>
      <c r="AG26" s="343">
        <f>IFERROR(AF26+(AF26*'Custo fixo'!$F$26),)</f>
        <v>0</v>
      </c>
      <c r="AH26" s="343">
        <f>IFERROR(AG26+(AG26*'Custo fixo'!$F$26),)</f>
        <v>0</v>
      </c>
      <c r="AI26" s="343">
        <f>IFERROR(AH26+(AH26*'Custo fixo'!$F$26),)</f>
        <v>0</v>
      </c>
      <c r="AJ26" s="343">
        <f>IFERROR(AI26+(AI26*'Custo fixo'!$F$26),)</f>
        <v>0</v>
      </c>
      <c r="AK26" s="343">
        <f>IFERROR(AJ26+(AJ26*'Custo fixo'!$F$26),)</f>
        <v>0</v>
      </c>
      <c r="AL26" s="343">
        <f>IFERROR(AK26+(AK26*'Custo fixo'!$F$26),)</f>
        <v>0</v>
      </c>
      <c r="AM26" s="343">
        <f>IFERROR(AL26+(AL26*'Custo fixo'!$F$26),)</f>
        <v>0</v>
      </c>
      <c r="AN26" s="315">
        <f t="shared" si="11"/>
        <v>0</v>
      </c>
      <c r="AO26" s="324">
        <f t="shared" si="6"/>
        <v>0</v>
      </c>
    </row>
    <row r="27" spans="2:41" s="295" customFormat="1" ht="17" hidden="1" customHeight="1" x14ac:dyDescent="0.15">
      <c r="B27" s="341" t="str">
        <f>'Custo fixo'!C16</f>
        <v>Aluguel</v>
      </c>
      <c r="C27" s="342"/>
      <c r="D27" s="343">
        <f>'Custo fixo'!F16</f>
        <v>0</v>
      </c>
      <c r="E27" s="343">
        <f>IFERROR(D27+(D27*'Custo fixo'!$F$26),)</f>
        <v>0</v>
      </c>
      <c r="F27" s="343">
        <f>IFERROR(E27+(E27*'Custo fixo'!$F$26),)</f>
        <v>0</v>
      </c>
      <c r="G27" s="343">
        <f>IFERROR(F27+(F27*'Custo fixo'!$F$26),)</f>
        <v>0</v>
      </c>
      <c r="H27" s="343">
        <f>IFERROR(G27+(G27*'Custo fixo'!$F$26),)</f>
        <v>0</v>
      </c>
      <c r="I27" s="343">
        <f>IFERROR(H27+(H27*'Custo fixo'!$F$26),)</f>
        <v>0</v>
      </c>
      <c r="J27" s="343">
        <f>IFERROR(I27+(I27*'Custo fixo'!$F$26),)</f>
        <v>0</v>
      </c>
      <c r="K27" s="343">
        <f>IFERROR(J27+(J27*'Custo fixo'!$F$26),)</f>
        <v>0</v>
      </c>
      <c r="L27" s="343">
        <f>IFERROR(K27+(K27*'Custo fixo'!$F$26),)</f>
        <v>0</v>
      </c>
      <c r="M27" s="343">
        <f>IFERROR(L27+(L27*'Custo fixo'!$F$26),)</f>
        <v>0</v>
      </c>
      <c r="N27" s="343">
        <f>IFERROR(M27+(M27*'Custo fixo'!$F$26),)</f>
        <v>0</v>
      </c>
      <c r="O27" s="343">
        <f>IFERROR(N27+(N27*'Custo fixo'!$F$26),)</f>
        <v>0</v>
      </c>
      <c r="P27" s="343">
        <f>IFERROR(O27+(O27*'Custo fixo'!$F$26),)</f>
        <v>0</v>
      </c>
      <c r="Q27" s="343">
        <f>IFERROR(P27+(P27*'Custo fixo'!$F$26),)</f>
        <v>0</v>
      </c>
      <c r="R27" s="343">
        <f>IFERROR(Q27+(Q27*'Custo fixo'!$F$26),)</f>
        <v>0</v>
      </c>
      <c r="S27" s="343">
        <f>IFERROR(R27+(R27*'Custo fixo'!$F$26),)</f>
        <v>0</v>
      </c>
      <c r="T27" s="343">
        <f>IFERROR(S27+(S27*'Custo fixo'!$F$26),)</f>
        <v>0</v>
      </c>
      <c r="U27" s="343">
        <f>IFERROR(T27+(T27*'Custo fixo'!$F$26),)</f>
        <v>0</v>
      </c>
      <c r="V27" s="343">
        <f>IFERROR(U27+(U27*'Custo fixo'!$F$26),)</f>
        <v>0</v>
      </c>
      <c r="W27" s="343">
        <f>IFERROR(V27+(V27*'Custo fixo'!$F$26),)</f>
        <v>0</v>
      </c>
      <c r="X27" s="343">
        <f>IFERROR(W27+(W27*'Custo fixo'!$F$26),)</f>
        <v>0</v>
      </c>
      <c r="Y27" s="343">
        <f>IFERROR(X27+(X27*'Custo fixo'!$F$26),)</f>
        <v>0</v>
      </c>
      <c r="Z27" s="343">
        <f>IFERROR(Y27+(Y27*'Custo fixo'!$F$26),)</f>
        <v>0</v>
      </c>
      <c r="AA27" s="343">
        <f>IFERROR(Z27+(Z27*'Custo fixo'!$F$26),)</f>
        <v>0</v>
      </c>
      <c r="AB27" s="343">
        <f>IFERROR(AA27+(AA27*'Custo fixo'!$F$26),)</f>
        <v>0</v>
      </c>
      <c r="AC27" s="343">
        <f>IFERROR(AB27+(AB27*'Custo fixo'!$F$26),)</f>
        <v>0</v>
      </c>
      <c r="AD27" s="343">
        <f>IFERROR(AC27+(AC27*'Custo fixo'!$F$26),)</f>
        <v>0</v>
      </c>
      <c r="AE27" s="343">
        <f>IFERROR(AD27+(AD27*'Custo fixo'!$F$26),)</f>
        <v>0</v>
      </c>
      <c r="AF27" s="343">
        <f>IFERROR(AE27+(AE27*'Custo fixo'!$F$26),)</f>
        <v>0</v>
      </c>
      <c r="AG27" s="343">
        <f>IFERROR(AF27+(AF27*'Custo fixo'!$F$26),)</f>
        <v>0</v>
      </c>
      <c r="AH27" s="343">
        <f>IFERROR(AG27+(AG27*'Custo fixo'!$F$26),)</f>
        <v>0</v>
      </c>
      <c r="AI27" s="343">
        <f>IFERROR(AH27+(AH27*'Custo fixo'!$F$26),)</f>
        <v>0</v>
      </c>
      <c r="AJ27" s="343">
        <f>IFERROR(AI27+(AI27*'Custo fixo'!$F$26),)</f>
        <v>0</v>
      </c>
      <c r="AK27" s="343">
        <f>IFERROR(AJ27+(AJ27*'Custo fixo'!$F$26),)</f>
        <v>0</v>
      </c>
      <c r="AL27" s="343">
        <f>IFERROR(AK27+(AK27*'Custo fixo'!$F$26),)</f>
        <v>0</v>
      </c>
      <c r="AM27" s="343">
        <f>IFERROR(AL27+(AL27*'Custo fixo'!$F$26),)</f>
        <v>0</v>
      </c>
      <c r="AN27" s="315">
        <f t="shared" si="11"/>
        <v>0</v>
      </c>
      <c r="AO27" s="324">
        <f t="shared" si="6"/>
        <v>0</v>
      </c>
    </row>
    <row r="28" spans="2:41" s="295" customFormat="1" ht="17" hidden="1" customHeight="1" x14ac:dyDescent="0.15">
      <c r="B28" s="341" t="str">
        <f>'Custo fixo'!C17</f>
        <v>Condomínio</v>
      </c>
      <c r="C28" s="342"/>
      <c r="D28" s="343">
        <f>'Custo fixo'!F17</f>
        <v>0</v>
      </c>
      <c r="E28" s="343">
        <f>IFERROR(D28+(D28*'Custo fixo'!$F$26),)</f>
        <v>0</v>
      </c>
      <c r="F28" s="343">
        <f>IFERROR(E28+(E28*'Custo fixo'!$F$26),)</f>
        <v>0</v>
      </c>
      <c r="G28" s="343">
        <f>IFERROR(F28+(F28*'Custo fixo'!$F$26),)</f>
        <v>0</v>
      </c>
      <c r="H28" s="343">
        <f>IFERROR(G28+(G28*'Custo fixo'!$F$26),)</f>
        <v>0</v>
      </c>
      <c r="I28" s="343">
        <f>IFERROR(H28+(H28*'Custo fixo'!$F$26),)</f>
        <v>0</v>
      </c>
      <c r="J28" s="343">
        <f>IFERROR(I28+(I28*'Custo fixo'!$F$26),)</f>
        <v>0</v>
      </c>
      <c r="K28" s="343">
        <f>IFERROR(J28+(J28*'Custo fixo'!$F$26),)</f>
        <v>0</v>
      </c>
      <c r="L28" s="343">
        <f>IFERROR(K28+(K28*'Custo fixo'!$F$26),)</f>
        <v>0</v>
      </c>
      <c r="M28" s="343">
        <f>IFERROR(L28+(L28*'Custo fixo'!$F$26),)</f>
        <v>0</v>
      </c>
      <c r="N28" s="343">
        <f>IFERROR(M28+(M28*'Custo fixo'!$F$26),)</f>
        <v>0</v>
      </c>
      <c r="O28" s="343">
        <f>IFERROR(N28+(N28*'Custo fixo'!$F$26),)</f>
        <v>0</v>
      </c>
      <c r="P28" s="343">
        <f>IFERROR(O28+(O28*'Custo fixo'!$F$26),)</f>
        <v>0</v>
      </c>
      <c r="Q28" s="343">
        <f>IFERROR(P28+(P28*'Custo fixo'!$F$26),)</f>
        <v>0</v>
      </c>
      <c r="R28" s="343">
        <f>IFERROR(Q28+(Q28*'Custo fixo'!$F$26),)</f>
        <v>0</v>
      </c>
      <c r="S28" s="343">
        <f>IFERROR(R28+(R28*'Custo fixo'!$F$26),)</f>
        <v>0</v>
      </c>
      <c r="T28" s="343">
        <f>IFERROR(S28+(S28*'Custo fixo'!$F$26),)</f>
        <v>0</v>
      </c>
      <c r="U28" s="343">
        <f>IFERROR(T28+(T28*'Custo fixo'!$F$26),)</f>
        <v>0</v>
      </c>
      <c r="V28" s="343">
        <f>IFERROR(U28+(U28*'Custo fixo'!$F$26),)</f>
        <v>0</v>
      </c>
      <c r="W28" s="343">
        <f>IFERROR(V28+(V28*'Custo fixo'!$F$26),)</f>
        <v>0</v>
      </c>
      <c r="X28" s="343">
        <f>IFERROR(W28+(W28*'Custo fixo'!$F$26),)</f>
        <v>0</v>
      </c>
      <c r="Y28" s="343">
        <f>IFERROR(X28+(X28*'Custo fixo'!$F$26),)</f>
        <v>0</v>
      </c>
      <c r="Z28" s="343">
        <f>IFERROR(Y28+(Y28*'Custo fixo'!$F$26),)</f>
        <v>0</v>
      </c>
      <c r="AA28" s="343">
        <f>IFERROR(Z28+(Z28*'Custo fixo'!$F$26),)</f>
        <v>0</v>
      </c>
      <c r="AB28" s="343">
        <f>IFERROR(AA28+(AA28*'Custo fixo'!$F$26),)</f>
        <v>0</v>
      </c>
      <c r="AC28" s="343">
        <f>IFERROR(AB28+(AB28*'Custo fixo'!$F$26),)</f>
        <v>0</v>
      </c>
      <c r="AD28" s="343">
        <f>IFERROR(AC28+(AC28*'Custo fixo'!$F$26),)</f>
        <v>0</v>
      </c>
      <c r="AE28" s="343">
        <f>IFERROR(AD28+(AD28*'Custo fixo'!$F$26),)</f>
        <v>0</v>
      </c>
      <c r="AF28" s="343">
        <f>IFERROR(AE28+(AE28*'Custo fixo'!$F$26),)</f>
        <v>0</v>
      </c>
      <c r="AG28" s="343">
        <f>IFERROR(AF28+(AF28*'Custo fixo'!$F$26),)</f>
        <v>0</v>
      </c>
      <c r="AH28" s="343">
        <f>IFERROR(AG28+(AG28*'Custo fixo'!$F$26),)</f>
        <v>0</v>
      </c>
      <c r="AI28" s="343">
        <f>IFERROR(AH28+(AH28*'Custo fixo'!$F$26),)</f>
        <v>0</v>
      </c>
      <c r="AJ28" s="343">
        <f>IFERROR(AI28+(AI28*'Custo fixo'!$F$26),)</f>
        <v>0</v>
      </c>
      <c r="AK28" s="343">
        <f>IFERROR(AJ28+(AJ28*'Custo fixo'!$F$26),)</f>
        <v>0</v>
      </c>
      <c r="AL28" s="343">
        <f>IFERROR(AK28+(AK28*'Custo fixo'!$F$26),)</f>
        <v>0</v>
      </c>
      <c r="AM28" s="343">
        <f>IFERROR(AL28+(AL28*'Custo fixo'!$F$26),)</f>
        <v>0</v>
      </c>
      <c r="AN28" s="315">
        <f t="shared" si="11"/>
        <v>0</v>
      </c>
      <c r="AO28" s="324">
        <f t="shared" si="6"/>
        <v>0</v>
      </c>
    </row>
    <row r="29" spans="2:41" s="295" customFormat="1" ht="17" hidden="1" customHeight="1" x14ac:dyDescent="0.15">
      <c r="B29" s="341" t="str">
        <f>'Custo fixo'!C18</f>
        <v>Seguros</v>
      </c>
      <c r="C29" s="342"/>
      <c r="D29" s="343">
        <f>'Custo fixo'!F18</f>
        <v>0</v>
      </c>
      <c r="E29" s="343">
        <f>IFERROR(D29+(D29*'Custo fixo'!$F$26),)</f>
        <v>0</v>
      </c>
      <c r="F29" s="343">
        <f>IFERROR(E29+(E29*'Custo fixo'!$F$26),)</f>
        <v>0</v>
      </c>
      <c r="G29" s="343">
        <f>IFERROR(F29+(F29*'Custo fixo'!$F$26),)</f>
        <v>0</v>
      </c>
      <c r="H29" s="343">
        <f>IFERROR(G29+(G29*'Custo fixo'!$F$26),)</f>
        <v>0</v>
      </c>
      <c r="I29" s="343">
        <f>IFERROR(H29+(H29*'Custo fixo'!$F$26),)</f>
        <v>0</v>
      </c>
      <c r="J29" s="343">
        <f>IFERROR(I29+(I29*'Custo fixo'!$F$26),)</f>
        <v>0</v>
      </c>
      <c r="K29" s="343">
        <f>IFERROR(J29+(J29*'Custo fixo'!$F$26),)</f>
        <v>0</v>
      </c>
      <c r="L29" s="343">
        <f>IFERROR(K29+(K29*'Custo fixo'!$F$26),)</f>
        <v>0</v>
      </c>
      <c r="M29" s="343">
        <f>IFERROR(L29+(L29*'Custo fixo'!$F$26),)</f>
        <v>0</v>
      </c>
      <c r="N29" s="343">
        <f>IFERROR(M29+(M29*'Custo fixo'!$F$26),)</f>
        <v>0</v>
      </c>
      <c r="O29" s="343">
        <f>IFERROR(N29+(N29*'Custo fixo'!$F$26),)</f>
        <v>0</v>
      </c>
      <c r="P29" s="343">
        <f>IFERROR(O29+(O29*'Custo fixo'!$F$26),)</f>
        <v>0</v>
      </c>
      <c r="Q29" s="343">
        <f>IFERROR(P29+(P29*'Custo fixo'!$F$26),)</f>
        <v>0</v>
      </c>
      <c r="R29" s="343">
        <f>IFERROR(Q29+(Q29*'Custo fixo'!$F$26),)</f>
        <v>0</v>
      </c>
      <c r="S29" s="343">
        <f>IFERROR(R29+(R29*'Custo fixo'!$F$26),)</f>
        <v>0</v>
      </c>
      <c r="T29" s="343">
        <f>IFERROR(S29+(S29*'Custo fixo'!$F$26),)</f>
        <v>0</v>
      </c>
      <c r="U29" s="343">
        <f>IFERROR(T29+(T29*'Custo fixo'!$F$26),)</f>
        <v>0</v>
      </c>
      <c r="V29" s="343">
        <f>IFERROR(U29+(U29*'Custo fixo'!$F$26),)</f>
        <v>0</v>
      </c>
      <c r="W29" s="343">
        <f>IFERROR(V29+(V29*'Custo fixo'!$F$26),)</f>
        <v>0</v>
      </c>
      <c r="X29" s="343">
        <f>IFERROR(W29+(W29*'Custo fixo'!$F$26),)</f>
        <v>0</v>
      </c>
      <c r="Y29" s="343">
        <f>IFERROR(X29+(X29*'Custo fixo'!$F$26),)</f>
        <v>0</v>
      </c>
      <c r="Z29" s="343">
        <f>IFERROR(Y29+(Y29*'Custo fixo'!$F$26),)</f>
        <v>0</v>
      </c>
      <c r="AA29" s="343">
        <f>IFERROR(Z29+(Z29*'Custo fixo'!$F$26),)</f>
        <v>0</v>
      </c>
      <c r="AB29" s="343">
        <f>IFERROR(AA29+(AA29*'Custo fixo'!$F$26),)</f>
        <v>0</v>
      </c>
      <c r="AC29" s="343">
        <f>IFERROR(AB29+(AB29*'Custo fixo'!$F$26),)</f>
        <v>0</v>
      </c>
      <c r="AD29" s="343">
        <f>IFERROR(AC29+(AC29*'Custo fixo'!$F$26),)</f>
        <v>0</v>
      </c>
      <c r="AE29" s="343">
        <f>IFERROR(AD29+(AD29*'Custo fixo'!$F$26),)</f>
        <v>0</v>
      </c>
      <c r="AF29" s="343">
        <f>IFERROR(AE29+(AE29*'Custo fixo'!$F$26),)</f>
        <v>0</v>
      </c>
      <c r="AG29" s="343">
        <f>IFERROR(AF29+(AF29*'Custo fixo'!$F$26),)</f>
        <v>0</v>
      </c>
      <c r="AH29" s="343">
        <f>IFERROR(AG29+(AG29*'Custo fixo'!$F$26),)</f>
        <v>0</v>
      </c>
      <c r="AI29" s="343">
        <f>IFERROR(AH29+(AH29*'Custo fixo'!$F$26),)</f>
        <v>0</v>
      </c>
      <c r="AJ29" s="343">
        <f>IFERROR(AI29+(AI29*'Custo fixo'!$F$26),)</f>
        <v>0</v>
      </c>
      <c r="AK29" s="343">
        <f>IFERROR(AJ29+(AJ29*'Custo fixo'!$F$26),)</f>
        <v>0</v>
      </c>
      <c r="AL29" s="343">
        <f>IFERROR(AK29+(AK29*'Custo fixo'!$F$26),)</f>
        <v>0</v>
      </c>
      <c r="AM29" s="343">
        <f>IFERROR(AL29+(AL29*'Custo fixo'!$F$26),)</f>
        <v>0</v>
      </c>
      <c r="AN29" s="315">
        <f t="shared" si="11"/>
        <v>0</v>
      </c>
      <c r="AO29" s="324">
        <f t="shared" si="6"/>
        <v>0</v>
      </c>
    </row>
    <row r="30" spans="2:41" s="295" customFormat="1" ht="17" hidden="1" customHeight="1" x14ac:dyDescent="0.15">
      <c r="B30" s="341" t="str">
        <f>'Custo fixo'!C19</f>
        <v>Propaganda e Publicidade</v>
      </c>
      <c r="C30" s="342"/>
      <c r="D30" s="343">
        <f>'Custo fixo'!F19</f>
        <v>0</v>
      </c>
      <c r="E30" s="343">
        <f>IFERROR(D30+(D30*'Custo fixo'!$F$26),)</f>
        <v>0</v>
      </c>
      <c r="F30" s="343">
        <f>IFERROR(E30+(E30*'Custo fixo'!$F$26),)</f>
        <v>0</v>
      </c>
      <c r="G30" s="343">
        <f>IFERROR(F30+(F30*'Custo fixo'!$F$26),)</f>
        <v>0</v>
      </c>
      <c r="H30" s="343">
        <f>IFERROR(G30+(G30*'Custo fixo'!$F$26),)</f>
        <v>0</v>
      </c>
      <c r="I30" s="343">
        <f>IFERROR(H30+(H30*'Custo fixo'!$F$26),)</f>
        <v>0</v>
      </c>
      <c r="J30" s="343">
        <f>IFERROR(I30+(I30*'Custo fixo'!$F$26),)</f>
        <v>0</v>
      </c>
      <c r="K30" s="343">
        <f>IFERROR(J30+(J30*'Custo fixo'!$F$26),)</f>
        <v>0</v>
      </c>
      <c r="L30" s="343">
        <f>IFERROR(K30+(K30*'Custo fixo'!$F$26),)</f>
        <v>0</v>
      </c>
      <c r="M30" s="343">
        <f>IFERROR(L30+(L30*'Custo fixo'!$F$26),)</f>
        <v>0</v>
      </c>
      <c r="N30" s="343">
        <f>IFERROR(M30+(M30*'Custo fixo'!$F$26),)</f>
        <v>0</v>
      </c>
      <c r="O30" s="343">
        <f>IFERROR(N30+(N30*'Custo fixo'!$F$26),)</f>
        <v>0</v>
      </c>
      <c r="P30" s="343">
        <f>IFERROR(O30+(O30*'Custo fixo'!$F$26),)</f>
        <v>0</v>
      </c>
      <c r="Q30" s="343">
        <f>IFERROR(P30+(P30*'Custo fixo'!$F$26),)</f>
        <v>0</v>
      </c>
      <c r="R30" s="343">
        <f>IFERROR(Q30+(Q30*'Custo fixo'!$F$26),)</f>
        <v>0</v>
      </c>
      <c r="S30" s="343">
        <f>IFERROR(R30+(R30*'Custo fixo'!$F$26),)</f>
        <v>0</v>
      </c>
      <c r="T30" s="343">
        <f>IFERROR(S30+(S30*'Custo fixo'!$F$26),)</f>
        <v>0</v>
      </c>
      <c r="U30" s="343">
        <f>IFERROR(T30+(T30*'Custo fixo'!$F$26),)</f>
        <v>0</v>
      </c>
      <c r="V30" s="343">
        <f>IFERROR(U30+(U30*'Custo fixo'!$F$26),)</f>
        <v>0</v>
      </c>
      <c r="W30" s="343">
        <f>IFERROR(V30+(V30*'Custo fixo'!$F$26),)</f>
        <v>0</v>
      </c>
      <c r="X30" s="343">
        <f>IFERROR(W30+(W30*'Custo fixo'!$F$26),)</f>
        <v>0</v>
      </c>
      <c r="Y30" s="343">
        <f>IFERROR(X30+(X30*'Custo fixo'!$F$26),)</f>
        <v>0</v>
      </c>
      <c r="Z30" s="343">
        <f>IFERROR(Y30+(Y30*'Custo fixo'!$F$26),)</f>
        <v>0</v>
      </c>
      <c r="AA30" s="343">
        <f>IFERROR(Z30+(Z30*'Custo fixo'!$F$26),)</f>
        <v>0</v>
      </c>
      <c r="AB30" s="343">
        <f>IFERROR(AA30+(AA30*'Custo fixo'!$F$26),)</f>
        <v>0</v>
      </c>
      <c r="AC30" s="343">
        <f>IFERROR(AB30+(AB30*'Custo fixo'!$F$26),)</f>
        <v>0</v>
      </c>
      <c r="AD30" s="343">
        <f>IFERROR(AC30+(AC30*'Custo fixo'!$F$26),)</f>
        <v>0</v>
      </c>
      <c r="AE30" s="343">
        <f>IFERROR(AD30+(AD30*'Custo fixo'!$F$26),)</f>
        <v>0</v>
      </c>
      <c r="AF30" s="343">
        <f>IFERROR(AE30+(AE30*'Custo fixo'!$F$26),)</f>
        <v>0</v>
      </c>
      <c r="AG30" s="343">
        <f>IFERROR(AF30+(AF30*'Custo fixo'!$F$26),)</f>
        <v>0</v>
      </c>
      <c r="AH30" s="343">
        <f>IFERROR(AG30+(AG30*'Custo fixo'!$F$26),)</f>
        <v>0</v>
      </c>
      <c r="AI30" s="343">
        <f>IFERROR(AH30+(AH30*'Custo fixo'!$F$26),)</f>
        <v>0</v>
      </c>
      <c r="AJ30" s="343">
        <f>IFERROR(AI30+(AI30*'Custo fixo'!$F$26),)</f>
        <v>0</v>
      </c>
      <c r="AK30" s="343">
        <f>IFERROR(AJ30+(AJ30*'Custo fixo'!$F$26),)</f>
        <v>0</v>
      </c>
      <c r="AL30" s="343">
        <f>IFERROR(AK30+(AK30*'Custo fixo'!$F$26),)</f>
        <v>0</v>
      </c>
      <c r="AM30" s="343">
        <f>IFERROR(AL30+(AL30*'Custo fixo'!$F$26),)</f>
        <v>0</v>
      </c>
      <c r="AN30" s="315">
        <f t="shared" si="11"/>
        <v>0</v>
      </c>
      <c r="AO30" s="324">
        <f t="shared" si="6"/>
        <v>0</v>
      </c>
    </row>
    <row r="31" spans="2:41" s="295" customFormat="1" ht="17" hidden="1" customHeight="1" x14ac:dyDescent="0.15">
      <c r="B31" s="341" t="str">
        <f>'Custo fixo'!C20</f>
        <v>Manutenção geral</v>
      </c>
      <c r="C31" s="342"/>
      <c r="D31" s="343">
        <f>'Custo fixo'!F20</f>
        <v>0</v>
      </c>
      <c r="E31" s="343">
        <f>IFERROR(D31+(D31*'Custo fixo'!$F$26),)</f>
        <v>0</v>
      </c>
      <c r="F31" s="343">
        <f>IFERROR(E31+(E31*'Custo fixo'!$F$26),)</f>
        <v>0</v>
      </c>
      <c r="G31" s="343">
        <f>IFERROR(F31+(F31*'Custo fixo'!$F$26),)</f>
        <v>0</v>
      </c>
      <c r="H31" s="343">
        <f>IFERROR(G31+(G31*'Custo fixo'!$F$26),)</f>
        <v>0</v>
      </c>
      <c r="I31" s="343">
        <f>IFERROR(H31+(H31*'Custo fixo'!$F$26),)</f>
        <v>0</v>
      </c>
      <c r="J31" s="343">
        <f>IFERROR(I31+(I31*'Custo fixo'!$F$26),)</f>
        <v>0</v>
      </c>
      <c r="K31" s="343">
        <f>IFERROR(J31+(J31*'Custo fixo'!$F$26),)</f>
        <v>0</v>
      </c>
      <c r="L31" s="343">
        <f>IFERROR(K31+(K31*'Custo fixo'!$F$26),)</f>
        <v>0</v>
      </c>
      <c r="M31" s="343">
        <f>IFERROR(L31+(L31*'Custo fixo'!$F$26),)</f>
        <v>0</v>
      </c>
      <c r="N31" s="343">
        <f>IFERROR(M31+(M31*'Custo fixo'!$F$26),)</f>
        <v>0</v>
      </c>
      <c r="O31" s="343">
        <f>IFERROR(N31+(N31*'Custo fixo'!$F$26),)</f>
        <v>0</v>
      </c>
      <c r="P31" s="343">
        <f>IFERROR(O31+(O31*'Custo fixo'!$F$26),)</f>
        <v>0</v>
      </c>
      <c r="Q31" s="343">
        <f>IFERROR(P31+(P31*'Custo fixo'!$F$26),)</f>
        <v>0</v>
      </c>
      <c r="R31" s="343">
        <f>IFERROR(Q31+(Q31*'Custo fixo'!$F$26),)</f>
        <v>0</v>
      </c>
      <c r="S31" s="343">
        <f>IFERROR(R31+(R31*'Custo fixo'!$F$26),)</f>
        <v>0</v>
      </c>
      <c r="T31" s="343">
        <f>IFERROR(S31+(S31*'Custo fixo'!$F$26),)</f>
        <v>0</v>
      </c>
      <c r="U31" s="343">
        <f>IFERROR(T31+(T31*'Custo fixo'!$F$26),)</f>
        <v>0</v>
      </c>
      <c r="V31" s="343">
        <f>IFERROR(U31+(U31*'Custo fixo'!$F$26),)</f>
        <v>0</v>
      </c>
      <c r="W31" s="343">
        <f>IFERROR(V31+(V31*'Custo fixo'!$F$26),)</f>
        <v>0</v>
      </c>
      <c r="X31" s="343">
        <f>IFERROR(W31+(W31*'Custo fixo'!$F$26),)</f>
        <v>0</v>
      </c>
      <c r="Y31" s="343">
        <f>IFERROR(X31+(X31*'Custo fixo'!$F$26),)</f>
        <v>0</v>
      </c>
      <c r="Z31" s="343">
        <f>IFERROR(Y31+(Y31*'Custo fixo'!$F$26),)</f>
        <v>0</v>
      </c>
      <c r="AA31" s="343">
        <f>IFERROR(Z31+(Z31*'Custo fixo'!$F$26),)</f>
        <v>0</v>
      </c>
      <c r="AB31" s="343">
        <f>IFERROR(AA31+(AA31*'Custo fixo'!$F$26),)</f>
        <v>0</v>
      </c>
      <c r="AC31" s="343">
        <f>IFERROR(AB31+(AB31*'Custo fixo'!$F$26),)</f>
        <v>0</v>
      </c>
      <c r="AD31" s="343">
        <f>IFERROR(AC31+(AC31*'Custo fixo'!$F$26),)</f>
        <v>0</v>
      </c>
      <c r="AE31" s="343">
        <f>IFERROR(AD31+(AD31*'Custo fixo'!$F$26),)</f>
        <v>0</v>
      </c>
      <c r="AF31" s="343">
        <f>IFERROR(AE31+(AE31*'Custo fixo'!$F$26),)</f>
        <v>0</v>
      </c>
      <c r="AG31" s="343">
        <f>IFERROR(AF31+(AF31*'Custo fixo'!$F$26),)</f>
        <v>0</v>
      </c>
      <c r="AH31" s="343">
        <f>IFERROR(AG31+(AG31*'Custo fixo'!$F$26),)</f>
        <v>0</v>
      </c>
      <c r="AI31" s="343">
        <f>IFERROR(AH31+(AH31*'Custo fixo'!$F$26),)</f>
        <v>0</v>
      </c>
      <c r="AJ31" s="343">
        <f>IFERROR(AI31+(AI31*'Custo fixo'!$F$26),)</f>
        <v>0</v>
      </c>
      <c r="AK31" s="343">
        <f>IFERROR(AJ31+(AJ31*'Custo fixo'!$F$26),)</f>
        <v>0</v>
      </c>
      <c r="AL31" s="343">
        <f>IFERROR(AK31+(AK31*'Custo fixo'!$F$26),)</f>
        <v>0</v>
      </c>
      <c r="AM31" s="343">
        <f>IFERROR(AL31+(AL31*'Custo fixo'!$F$26),)</f>
        <v>0</v>
      </c>
      <c r="AN31" s="315">
        <f t="shared" si="11"/>
        <v>0</v>
      </c>
      <c r="AO31" s="324">
        <f t="shared" si="6"/>
        <v>0</v>
      </c>
    </row>
    <row r="32" spans="2:41" s="295" customFormat="1" ht="17" hidden="1" customHeight="1" x14ac:dyDescent="0.15">
      <c r="B32" s="341" t="str">
        <f>'Custo fixo'!C21</f>
        <v>Despesas de Viagem</v>
      </c>
      <c r="C32" s="342"/>
      <c r="D32" s="343">
        <f>'Custo fixo'!F21</f>
        <v>0</v>
      </c>
      <c r="E32" s="343">
        <f>IFERROR(D32+(D32*'Custo fixo'!$F$26),)</f>
        <v>0</v>
      </c>
      <c r="F32" s="343">
        <f>IFERROR(E32+(E32*'Custo fixo'!$F$26),)</f>
        <v>0</v>
      </c>
      <c r="G32" s="343">
        <f>IFERROR(F32+(F32*'Custo fixo'!$F$26),)</f>
        <v>0</v>
      </c>
      <c r="H32" s="343">
        <f>IFERROR(G32+(G32*'Custo fixo'!$F$26),)</f>
        <v>0</v>
      </c>
      <c r="I32" s="343">
        <f>IFERROR(H32+(H32*'Custo fixo'!$F$26),)</f>
        <v>0</v>
      </c>
      <c r="J32" s="343">
        <f>IFERROR(I32+(I32*'Custo fixo'!$F$26),)</f>
        <v>0</v>
      </c>
      <c r="K32" s="343">
        <f>IFERROR(J32+(J32*'Custo fixo'!$F$26),)</f>
        <v>0</v>
      </c>
      <c r="L32" s="343">
        <f>IFERROR(K32+(K32*'Custo fixo'!$F$26),)</f>
        <v>0</v>
      </c>
      <c r="M32" s="343">
        <f>IFERROR(L32+(L32*'Custo fixo'!$F$26),)</f>
        <v>0</v>
      </c>
      <c r="N32" s="343">
        <f>IFERROR(M32+(M32*'Custo fixo'!$F$26),)</f>
        <v>0</v>
      </c>
      <c r="O32" s="343">
        <f>IFERROR(N32+(N32*'Custo fixo'!$F$26),)</f>
        <v>0</v>
      </c>
      <c r="P32" s="343">
        <f>IFERROR(O32+(O32*'Custo fixo'!$F$26),)</f>
        <v>0</v>
      </c>
      <c r="Q32" s="343">
        <f>IFERROR(P32+(P32*'Custo fixo'!$F$26),)</f>
        <v>0</v>
      </c>
      <c r="R32" s="343">
        <f>IFERROR(Q32+(Q32*'Custo fixo'!$F$26),)</f>
        <v>0</v>
      </c>
      <c r="S32" s="343">
        <f>IFERROR(R32+(R32*'Custo fixo'!$F$26),)</f>
        <v>0</v>
      </c>
      <c r="T32" s="343">
        <f>IFERROR(S32+(S32*'Custo fixo'!$F$26),)</f>
        <v>0</v>
      </c>
      <c r="U32" s="343">
        <f>IFERROR(T32+(T32*'Custo fixo'!$F$26),)</f>
        <v>0</v>
      </c>
      <c r="V32" s="343">
        <f>IFERROR(U32+(U32*'Custo fixo'!$F$26),)</f>
        <v>0</v>
      </c>
      <c r="W32" s="343">
        <f>IFERROR(V32+(V32*'Custo fixo'!$F$26),)</f>
        <v>0</v>
      </c>
      <c r="X32" s="343">
        <f>IFERROR(W32+(W32*'Custo fixo'!$F$26),)</f>
        <v>0</v>
      </c>
      <c r="Y32" s="343">
        <f>IFERROR(X32+(X32*'Custo fixo'!$F$26),)</f>
        <v>0</v>
      </c>
      <c r="Z32" s="343">
        <f>IFERROR(Y32+(Y32*'Custo fixo'!$F$26),)</f>
        <v>0</v>
      </c>
      <c r="AA32" s="343">
        <f>IFERROR(Z32+(Z32*'Custo fixo'!$F$26),)</f>
        <v>0</v>
      </c>
      <c r="AB32" s="343">
        <f>IFERROR(AA32+(AA32*'Custo fixo'!$F$26),)</f>
        <v>0</v>
      </c>
      <c r="AC32" s="343">
        <f>IFERROR(AB32+(AB32*'Custo fixo'!$F$26),)</f>
        <v>0</v>
      </c>
      <c r="AD32" s="343">
        <f>IFERROR(AC32+(AC32*'Custo fixo'!$F$26),)</f>
        <v>0</v>
      </c>
      <c r="AE32" s="343">
        <f>IFERROR(AD32+(AD32*'Custo fixo'!$F$26),)</f>
        <v>0</v>
      </c>
      <c r="AF32" s="343">
        <f>IFERROR(AE32+(AE32*'Custo fixo'!$F$26),)</f>
        <v>0</v>
      </c>
      <c r="AG32" s="343">
        <f>IFERROR(AF32+(AF32*'Custo fixo'!$F$26),)</f>
        <v>0</v>
      </c>
      <c r="AH32" s="343">
        <f>IFERROR(AG32+(AG32*'Custo fixo'!$F$26),)</f>
        <v>0</v>
      </c>
      <c r="AI32" s="343">
        <f>IFERROR(AH32+(AH32*'Custo fixo'!$F$26),)</f>
        <v>0</v>
      </c>
      <c r="AJ32" s="343">
        <f>IFERROR(AI32+(AI32*'Custo fixo'!$F$26),)</f>
        <v>0</v>
      </c>
      <c r="AK32" s="343">
        <f>IFERROR(AJ32+(AJ32*'Custo fixo'!$F$26),)</f>
        <v>0</v>
      </c>
      <c r="AL32" s="343">
        <f>IFERROR(AK32+(AK32*'Custo fixo'!$F$26),)</f>
        <v>0</v>
      </c>
      <c r="AM32" s="343">
        <f>IFERROR(AL32+(AL32*'Custo fixo'!$F$26),)</f>
        <v>0</v>
      </c>
      <c r="AN32" s="315">
        <f t="shared" si="11"/>
        <v>0</v>
      </c>
      <c r="AO32" s="324">
        <f t="shared" si="6"/>
        <v>0</v>
      </c>
    </row>
    <row r="33" spans="2:41" s="295" customFormat="1" ht="17" hidden="1" customHeight="1" x14ac:dyDescent="0.15">
      <c r="B33" s="341" t="str">
        <f>'Custo fixo'!C22</f>
        <v>Serviços de Terceiros</v>
      </c>
      <c r="C33" s="342"/>
      <c r="D33" s="343">
        <f>'Custo fixo'!F22</f>
        <v>0</v>
      </c>
      <c r="E33" s="343">
        <f>IFERROR(D33+(D33*'Custo fixo'!$F$26),)</f>
        <v>0</v>
      </c>
      <c r="F33" s="343">
        <f>IFERROR(E33+(E33*'Custo fixo'!$F$26),)</f>
        <v>0</v>
      </c>
      <c r="G33" s="343">
        <f>IFERROR(F33+(F33*'Custo fixo'!$F$26),)</f>
        <v>0</v>
      </c>
      <c r="H33" s="343">
        <f>IFERROR(G33+(G33*'Custo fixo'!$F$26),)</f>
        <v>0</v>
      </c>
      <c r="I33" s="343">
        <f>IFERROR(H33+(H33*'Custo fixo'!$F$26),)</f>
        <v>0</v>
      </c>
      <c r="J33" s="343">
        <f>IFERROR(I33+(I33*'Custo fixo'!$F$26),)</f>
        <v>0</v>
      </c>
      <c r="K33" s="343">
        <f>IFERROR(J33+(J33*'Custo fixo'!$F$26),)</f>
        <v>0</v>
      </c>
      <c r="L33" s="343">
        <f>IFERROR(K33+(K33*'Custo fixo'!$F$26),)</f>
        <v>0</v>
      </c>
      <c r="M33" s="343">
        <f>IFERROR(L33+(L33*'Custo fixo'!$F$26),)</f>
        <v>0</v>
      </c>
      <c r="N33" s="343">
        <f>IFERROR(M33+(M33*'Custo fixo'!$F$26),)</f>
        <v>0</v>
      </c>
      <c r="O33" s="343">
        <f>IFERROR(N33+(N33*'Custo fixo'!$F$26),)</f>
        <v>0</v>
      </c>
      <c r="P33" s="343">
        <f>IFERROR(O33+(O33*'Custo fixo'!$F$26),)</f>
        <v>0</v>
      </c>
      <c r="Q33" s="343">
        <f>IFERROR(P33+(P33*'Custo fixo'!$F$26),)</f>
        <v>0</v>
      </c>
      <c r="R33" s="343">
        <f>IFERROR(Q33+(Q33*'Custo fixo'!$F$26),)</f>
        <v>0</v>
      </c>
      <c r="S33" s="343">
        <f>IFERROR(R33+(R33*'Custo fixo'!$F$26),)</f>
        <v>0</v>
      </c>
      <c r="T33" s="343">
        <f>IFERROR(S33+(S33*'Custo fixo'!$F$26),)</f>
        <v>0</v>
      </c>
      <c r="U33" s="343">
        <f>IFERROR(T33+(T33*'Custo fixo'!$F$26),)</f>
        <v>0</v>
      </c>
      <c r="V33" s="343">
        <f>IFERROR(U33+(U33*'Custo fixo'!$F$26),)</f>
        <v>0</v>
      </c>
      <c r="W33" s="343">
        <f>IFERROR(V33+(V33*'Custo fixo'!$F$26),)</f>
        <v>0</v>
      </c>
      <c r="X33" s="343">
        <f>IFERROR(W33+(W33*'Custo fixo'!$F$26),)</f>
        <v>0</v>
      </c>
      <c r="Y33" s="343">
        <f>IFERROR(X33+(X33*'Custo fixo'!$F$26),)</f>
        <v>0</v>
      </c>
      <c r="Z33" s="343">
        <f>IFERROR(Y33+(Y33*'Custo fixo'!$F$26),)</f>
        <v>0</v>
      </c>
      <c r="AA33" s="343">
        <f>IFERROR(Z33+(Z33*'Custo fixo'!$F$26),)</f>
        <v>0</v>
      </c>
      <c r="AB33" s="343">
        <f>IFERROR(AA33+(AA33*'Custo fixo'!$F$26),)</f>
        <v>0</v>
      </c>
      <c r="AC33" s="343">
        <f>IFERROR(AB33+(AB33*'Custo fixo'!$F$26),)</f>
        <v>0</v>
      </c>
      <c r="AD33" s="343">
        <f>IFERROR(AC33+(AC33*'Custo fixo'!$F$26),)</f>
        <v>0</v>
      </c>
      <c r="AE33" s="343">
        <f>IFERROR(AD33+(AD33*'Custo fixo'!$F$26),)</f>
        <v>0</v>
      </c>
      <c r="AF33" s="343">
        <f>IFERROR(AE33+(AE33*'Custo fixo'!$F$26),)</f>
        <v>0</v>
      </c>
      <c r="AG33" s="343">
        <f>IFERROR(AF33+(AF33*'Custo fixo'!$F$26),)</f>
        <v>0</v>
      </c>
      <c r="AH33" s="343">
        <f>IFERROR(AG33+(AG33*'Custo fixo'!$F$26),)</f>
        <v>0</v>
      </c>
      <c r="AI33" s="343">
        <f>IFERROR(AH33+(AH33*'Custo fixo'!$F$26),)</f>
        <v>0</v>
      </c>
      <c r="AJ33" s="343">
        <f>IFERROR(AI33+(AI33*'Custo fixo'!$F$26),)</f>
        <v>0</v>
      </c>
      <c r="AK33" s="343">
        <f>IFERROR(AJ33+(AJ33*'Custo fixo'!$F$26),)</f>
        <v>0</v>
      </c>
      <c r="AL33" s="343">
        <f>IFERROR(AK33+(AK33*'Custo fixo'!$F$26),)</f>
        <v>0</v>
      </c>
      <c r="AM33" s="343">
        <f>IFERROR(AL33+(AL33*'Custo fixo'!$F$26),)</f>
        <v>0</v>
      </c>
      <c r="AN33" s="315">
        <f t="shared" si="11"/>
        <v>0</v>
      </c>
      <c r="AO33" s="324">
        <f t="shared" si="6"/>
        <v>0</v>
      </c>
    </row>
    <row r="34" spans="2:41" s="295" customFormat="1" ht="17" hidden="1" customHeight="1" x14ac:dyDescent="0.15">
      <c r="B34" s="341" t="str">
        <f>'Custo fixo'!C23</f>
        <v>Ônibus, Táxis e Selos</v>
      </c>
      <c r="C34" s="342"/>
      <c r="D34" s="343">
        <f>'Custo fixo'!F23</f>
        <v>0</v>
      </c>
      <c r="E34" s="343">
        <f>IFERROR(D34+(D34*'Custo fixo'!$F$26),)</f>
        <v>0</v>
      </c>
      <c r="F34" s="343">
        <f>IFERROR(E34+(E34*'Custo fixo'!$F$26),)</f>
        <v>0</v>
      </c>
      <c r="G34" s="343">
        <f>IFERROR(F34+(F34*'Custo fixo'!$F$26),)</f>
        <v>0</v>
      </c>
      <c r="H34" s="343">
        <f>IFERROR(G34+(G34*'Custo fixo'!$F$26),)</f>
        <v>0</v>
      </c>
      <c r="I34" s="343">
        <f>IFERROR(H34+(H34*'Custo fixo'!$F$26),)</f>
        <v>0</v>
      </c>
      <c r="J34" s="343">
        <f>IFERROR(I34+(I34*'Custo fixo'!$F$26),)</f>
        <v>0</v>
      </c>
      <c r="K34" s="343">
        <f>IFERROR(J34+(J34*'Custo fixo'!$F$26),)</f>
        <v>0</v>
      </c>
      <c r="L34" s="343">
        <f>IFERROR(K34+(K34*'Custo fixo'!$F$26),)</f>
        <v>0</v>
      </c>
      <c r="M34" s="343">
        <f>IFERROR(L34+(L34*'Custo fixo'!$F$26),)</f>
        <v>0</v>
      </c>
      <c r="N34" s="343">
        <f>IFERROR(M34+(M34*'Custo fixo'!$F$26),)</f>
        <v>0</v>
      </c>
      <c r="O34" s="343">
        <f>IFERROR(N34+(N34*'Custo fixo'!$F$26),)</f>
        <v>0</v>
      </c>
      <c r="P34" s="343">
        <f>IFERROR(O34+(O34*'Custo fixo'!$F$26),)</f>
        <v>0</v>
      </c>
      <c r="Q34" s="343">
        <f>IFERROR(P34+(P34*'Custo fixo'!$F$26),)</f>
        <v>0</v>
      </c>
      <c r="R34" s="343">
        <f>IFERROR(Q34+(Q34*'Custo fixo'!$F$26),)</f>
        <v>0</v>
      </c>
      <c r="S34" s="343">
        <f>IFERROR(R34+(R34*'Custo fixo'!$F$26),)</f>
        <v>0</v>
      </c>
      <c r="T34" s="343">
        <f>IFERROR(S34+(S34*'Custo fixo'!$F$26),)</f>
        <v>0</v>
      </c>
      <c r="U34" s="343">
        <f>IFERROR(T34+(T34*'Custo fixo'!$F$26),)</f>
        <v>0</v>
      </c>
      <c r="V34" s="343">
        <f>IFERROR(U34+(U34*'Custo fixo'!$F$26),)</f>
        <v>0</v>
      </c>
      <c r="W34" s="343">
        <f>IFERROR(V34+(V34*'Custo fixo'!$F$26),)</f>
        <v>0</v>
      </c>
      <c r="X34" s="343">
        <f>IFERROR(W34+(W34*'Custo fixo'!$F$26),)</f>
        <v>0</v>
      </c>
      <c r="Y34" s="343">
        <f>IFERROR(X34+(X34*'Custo fixo'!$F$26),)</f>
        <v>0</v>
      </c>
      <c r="Z34" s="343">
        <f>IFERROR(Y34+(Y34*'Custo fixo'!$F$26),)</f>
        <v>0</v>
      </c>
      <c r="AA34" s="343">
        <f>IFERROR(Z34+(Z34*'Custo fixo'!$F$26),)</f>
        <v>0</v>
      </c>
      <c r="AB34" s="343">
        <f>IFERROR(AA34+(AA34*'Custo fixo'!$F$26),)</f>
        <v>0</v>
      </c>
      <c r="AC34" s="343">
        <f>IFERROR(AB34+(AB34*'Custo fixo'!$F$26),)</f>
        <v>0</v>
      </c>
      <c r="AD34" s="343">
        <f>IFERROR(AC34+(AC34*'Custo fixo'!$F$26),)</f>
        <v>0</v>
      </c>
      <c r="AE34" s="343">
        <f>IFERROR(AD34+(AD34*'Custo fixo'!$F$26),)</f>
        <v>0</v>
      </c>
      <c r="AF34" s="343">
        <f>IFERROR(AE34+(AE34*'Custo fixo'!$F$26),)</f>
        <v>0</v>
      </c>
      <c r="AG34" s="343">
        <f>IFERROR(AF34+(AF34*'Custo fixo'!$F$26),)</f>
        <v>0</v>
      </c>
      <c r="AH34" s="343">
        <f>IFERROR(AG34+(AG34*'Custo fixo'!$F$26),)</f>
        <v>0</v>
      </c>
      <c r="AI34" s="343">
        <f>IFERROR(AH34+(AH34*'Custo fixo'!$F$26),)</f>
        <v>0</v>
      </c>
      <c r="AJ34" s="343">
        <f>IFERROR(AI34+(AI34*'Custo fixo'!$F$26),)</f>
        <v>0</v>
      </c>
      <c r="AK34" s="343">
        <f>IFERROR(AJ34+(AJ34*'Custo fixo'!$F$26),)</f>
        <v>0</v>
      </c>
      <c r="AL34" s="343">
        <f>IFERROR(AK34+(AK34*'Custo fixo'!$F$26),)</f>
        <v>0</v>
      </c>
      <c r="AM34" s="343">
        <f>IFERROR(AL34+(AL34*'Custo fixo'!$F$26),)</f>
        <v>0</v>
      </c>
      <c r="AN34" s="315">
        <f t="shared" si="11"/>
        <v>0</v>
      </c>
      <c r="AO34" s="324">
        <f t="shared" si="6"/>
        <v>0</v>
      </c>
    </row>
    <row r="35" spans="2:41" s="295" customFormat="1" ht="17" hidden="1" customHeight="1" x14ac:dyDescent="0.15">
      <c r="B35" s="341" t="str">
        <f>'Custo fixo'!C24</f>
        <v>Outras despesas não informadas anteriormente</v>
      </c>
      <c r="C35" s="342"/>
      <c r="D35" s="343">
        <f>'Custo fixo'!F24</f>
        <v>0</v>
      </c>
      <c r="E35" s="343">
        <f>IFERROR(D35+(D35*'Custo fixo'!$F$26),)</f>
        <v>0</v>
      </c>
      <c r="F35" s="343">
        <f>IFERROR(E35+(E35*'Custo fixo'!$F$26),)</f>
        <v>0</v>
      </c>
      <c r="G35" s="343">
        <f>IFERROR(F35+(F35*'Custo fixo'!$F$26),)</f>
        <v>0</v>
      </c>
      <c r="H35" s="343">
        <f>IFERROR(G35+(G35*'Custo fixo'!$F$26),)</f>
        <v>0</v>
      </c>
      <c r="I35" s="343">
        <f>IFERROR(H35+(H35*'Custo fixo'!$F$26),)</f>
        <v>0</v>
      </c>
      <c r="J35" s="343">
        <f>IFERROR(I35+(I35*'Custo fixo'!$F$26),)</f>
        <v>0</v>
      </c>
      <c r="K35" s="343">
        <f>IFERROR(J35+(J35*'Custo fixo'!$F$26),)</f>
        <v>0</v>
      </c>
      <c r="L35" s="343">
        <f>IFERROR(K35+(K35*'Custo fixo'!$F$26),)</f>
        <v>0</v>
      </c>
      <c r="M35" s="343">
        <f>IFERROR(L35+(L35*'Custo fixo'!$F$26),)</f>
        <v>0</v>
      </c>
      <c r="N35" s="343">
        <f>IFERROR(M35+(M35*'Custo fixo'!$F$26),)</f>
        <v>0</v>
      </c>
      <c r="O35" s="343">
        <f>IFERROR(N35+(N35*'Custo fixo'!$F$26),)</f>
        <v>0</v>
      </c>
      <c r="P35" s="343">
        <f>IFERROR(O35+(O35*'Custo fixo'!$F$26),)</f>
        <v>0</v>
      </c>
      <c r="Q35" s="343">
        <f>IFERROR(P35+(P35*'Custo fixo'!$F$26),)</f>
        <v>0</v>
      </c>
      <c r="R35" s="343">
        <f>IFERROR(Q35+(Q35*'Custo fixo'!$F$26),)</f>
        <v>0</v>
      </c>
      <c r="S35" s="343">
        <f>IFERROR(R35+(R35*'Custo fixo'!$F$26),)</f>
        <v>0</v>
      </c>
      <c r="T35" s="343">
        <f>IFERROR(S35+(S35*'Custo fixo'!$F$26),)</f>
        <v>0</v>
      </c>
      <c r="U35" s="343">
        <f>IFERROR(T35+(T35*'Custo fixo'!$F$26),)</f>
        <v>0</v>
      </c>
      <c r="V35" s="343">
        <f>IFERROR(U35+(U35*'Custo fixo'!$F$26),)</f>
        <v>0</v>
      </c>
      <c r="W35" s="343">
        <f>IFERROR(V35+(V35*'Custo fixo'!$F$26),)</f>
        <v>0</v>
      </c>
      <c r="X35" s="343">
        <f>IFERROR(W35+(W35*'Custo fixo'!$F$26),)</f>
        <v>0</v>
      </c>
      <c r="Y35" s="343">
        <f>IFERROR(X35+(X35*'Custo fixo'!$F$26),)</f>
        <v>0</v>
      </c>
      <c r="Z35" s="343">
        <f>IFERROR(Y35+(Y35*'Custo fixo'!$F$26),)</f>
        <v>0</v>
      </c>
      <c r="AA35" s="343">
        <f>IFERROR(Z35+(Z35*'Custo fixo'!$F$26),)</f>
        <v>0</v>
      </c>
      <c r="AB35" s="343">
        <f>IFERROR(AA35+(AA35*'Custo fixo'!$F$26),)</f>
        <v>0</v>
      </c>
      <c r="AC35" s="343">
        <f>IFERROR(AB35+(AB35*'Custo fixo'!$F$26),)</f>
        <v>0</v>
      </c>
      <c r="AD35" s="343">
        <f>IFERROR(AC35+(AC35*'Custo fixo'!$F$26),)</f>
        <v>0</v>
      </c>
      <c r="AE35" s="343">
        <f>IFERROR(AD35+(AD35*'Custo fixo'!$F$26),)</f>
        <v>0</v>
      </c>
      <c r="AF35" s="343">
        <f>IFERROR(AE35+(AE35*'Custo fixo'!$F$26),)</f>
        <v>0</v>
      </c>
      <c r="AG35" s="343">
        <f>IFERROR(AF35+(AF35*'Custo fixo'!$F$26),)</f>
        <v>0</v>
      </c>
      <c r="AH35" s="343">
        <f>IFERROR(AG35+(AG35*'Custo fixo'!$F$26),)</f>
        <v>0</v>
      </c>
      <c r="AI35" s="343">
        <f>IFERROR(AH35+(AH35*'Custo fixo'!$F$26),)</f>
        <v>0</v>
      </c>
      <c r="AJ35" s="343">
        <f>IFERROR(AI35+(AI35*'Custo fixo'!$F$26),)</f>
        <v>0</v>
      </c>
      <c r="AK35" s="343">
        <f>IFERROR(AJ35+(AJ35*'Custo fixo'!$F$26),)</f>
        <v>0</v>
      </c>
      <c r="AL35" s="343">
        <f>IFERROR(AK35+(AK35*'Custo fixo'!$F$26),)</f>
        <v>0</v>
      </c>
      <c r="AM35" s="343">
        <f>IFERROR(AL35+(AL35*'Custo fixo'!$F$26),)</f>
        <v>0</v>
      </c>
      <c r="AN35" s="315">
        <f t="shared" si="11"/>
        <v>0</v>
      </c>
      <c r="AO35" s="324">
        <f t="shared" si="6"/>
        <v>0</v>
      </c>
    </row>
    <row r="36" spans="2:41" s="347" customFormat="1" ht="17" customHeight="1" x14ac:dyDescent="0.15">
      <c r="B36" s="344" t="s">
        <v>137</v>
      </c>
      <c r="C36" s="345"/>
      <c r="D36" s="346">
        <f>SUM(D21:D35)</f>
        <v>600</v>
      </c>
      <c r="E36" s="346">
        <f t="shared" ref="E36:AM36" si="12">SUM(E21:E35)</f>
        <v>600</v>
      </c>
      <c r="F36" s="346">
        <f t="shared" si="12"/>
        <v>600</v>
      </c>
      <c r="G36" s="346">
        <f t="shared" si="12"/>
        <v>600</v>
      </c>
      <c r="H36" s="346">
        <f t="shared" si="12"/>
        <v>600</v>
      </c>
      <c r="I36" s="346">
        <f t="shared" si="12"/>
        <v>600</v>
      </c>
      <c r="J36" s="346">
        <f t="shared" si="12"/>
        <v>600</v>
      </c>
      <c r="K36" s="346">
        <f t="shared" si="12"/>
        <v>600</v>
      </c>
      <c r="L36" s="346">
        <f t="shared" si="12"/>
        <v>600</v>
      </c>
      <c r="M36" s="346">
        <f t="shared" si="12"/>
        <v>600</v>
      </c>
      <c r="N36" s="346">
        <f t="shared" si="12"/>
        <v>600</v>
      </c>
      <c r="O36" s="346">
        <f t="shared" si="12"/>
        <v>600</v>
      </c>
      <c r="P36" s="346">
        <f t="shared" si="12"/>
        <v>600</v>
      </c>
      <c r="Q36" s="346">
        <f t="shared" si="12"/>
        <v>600</v>
      </c>
      <c r="R36" s="346">
        <f t="shared" si="12"/>
        <v>600</v>
      </c>
      <c r="S36" s="346">
        <f t="shared" si="12"/>
        <v>600</v>
      </c>
      <c r="T36" s="346">
        <f t="shared" si="12"/>
        <v>600</v>
      </c>
      <c r="U36" s="346">
        <f t="shared" si="12"/>
        <v>600</v>
      </c>
      <c r="V36" s="346">
        <f t="shared" si="12"/>
        <v>600</v>
      </c>
      <c r="W36" s="346">
        <f t="shared" si="12"/>
        <v>600</v>
      </c>
      <c r="X36" s="346">
        <f t="shared" si="12"/>
        <v>600</v>
      </c>
      <c r="Y36" s="346">
        <f t="shared" si="12"/>
        <v>600</v>
      </c>
      <c r="Z36" s="346">
        <f t="shared" si="12"/>
        <v>600</v>
      </c>
      <c r="AA36" s="346">
        <f t="shared" si="12"/>
        <v>600</v>
      </c>
      <c r="AB36" s="346">
        <f t="shared" si="12"/>
        <v>600</v>
      </c>
      <c r="AC36" s="346">
        <f t="shared" si="12"/>
        <v>600</v>
      </c>
      <c r="AD36" s="346">
        <f t="shared" si="12"/>
        <v>600</v>
      </c>
      <c r="AE36" s="346">
        <f t="shared" si="12"/>
        <v>600</v>
      </c>
      <c r="AF36" s="346">
        <f t="shared" si="12"/>
        <v>600</v>
      </c>
      <c r="AG36" s="346">
        <f t="shared" si="12"/>
        <v>600</v>
      </c>
      <c r="AH36" s="346">
        <f t="shared" si="12"/>
        <v>600</v>
      </c>
      <c r="AI36" s="346">
        <f t="shared" si="12"/>
        <v>600</v>
      </c>
      <c r="AJ36" s="346">
        <f t="shared" si="12"/>
        <v>600</v>
      </c>
      <c r="AK36" s="346">
        <f t="shared" si="12"/>
        <v>600</v>
      </c>
      <c r="AL36" s="346">
        <f t="shared" si="12"/>
        <v>600</v>
      </c>
      <c r="AM36" s="346">
        <f t="shared" si="12"/>
        <v>600</v>
      </c>
      <c r="AN36" s="315">
        <f t="shared" si="11"/>
        <v>21600</v>
      </c>
      <c r="AO36" s="324">
        <f t="shared" si="6"/>
        <v>3.8966099493440709E-2</v>
      </c>
    </row>
    <row r="37" spans="2:41" s="295" customFormat="1" ht="17" customHeight="1" x14ac:dyDescent="0.15">
      <c r="B37" s="341" t="s">
        <v>139</v>
      </c>
      <c r="C37" s="342"/>
      <c r="D37" s="352">
        <f>Funcionários!$H$25</f>
        <v>0</v>
      </c>
      <c r="E37" s="352">
        <f>Funcionários!$H$25</f>
        <v>0</v>
      </c>
      <c r="F37" s="352">
        <f>Funcionários!$H$25</f>
        <v>0</v>
      </c>
      <c r="G37" s="352">
        <f>Funcionários!$H$25</f>
        <v>0</v>
      </c>
      <c r="H37" s="352">
        <f>Funcionários!$H$25</f>
        <v>0</v>
      </c>
      <c r="I37" s="352">
        <f>Funcionários!$H$25</f>
        <v>0</v>
      </c>
      <c r="J37" s="352">
        <f>Funcionários!$H$25</f>
        <v>0</v>
      </c>
      <c r="K37" s="352">
        <f>Funcionários!$H$25</f>
        <v>0</v>
      </c>
      <c r="L37" s="352">
        <f>Funcionários!$H$25</f>
        <v>0</v>
      </c>
      <c r="M37" s="352">
        <f>Funcionários!$H$25</f>
        <v>0</v>
      </c>
      <c r="N37" s="352">
        <f>Funcionários!$H$25</f>
        <v>0</v>
      </c>
      <c r="O37" s="352">
        <f>Funcionários!$H$25</f>
        <v>0</v>
      </c>
      <c r="P37" s="352">
        <f>O37+(O37*Funcionários!$H$26)</f>
        <v>0</v>
      </c>
      <c r="Q37" s="352">
        <f>P37</f>
        <v>0</v>
      </c>
      <c r="R37" s="352">
        <f t="shared" ref="R37:AA37" si="13">Q37</f>
        <v>0</v>
      </c>
      <c r="S37" s="352">
        <f t="shared" si="13"/>
        <v>0</v>
      </c>
      <c r="T37" s="352">
        <f t="shared" si="13"/>
        <v>0</v>
      </c>
      <c r="U37" s="352">
        <f t="shared" si="13"/>
        <v>0</v>
      </c>
      <c r="V37" s="352">
        <f t="shared" si="13"/>
        <v>0</v>
      </c>
      <c r="W37" s="352">
        <f t="shared" si="13"/>
        <v>0</v>
      </c>
      <c r="X37" s="352">
        <f t="shared" si="13"/>
        <v>0</v>
      </c>
      <c r="Y37" s="352">
        <f t="shared" si="13"/>
        <v>0</v>
      </c>
      <c r="Z37" s="352">
        <f t="shared" si="13"/>
        <v>0</v>
      </c>
      <c r="AA37" s="352">
        <f t="shared" si="13"/>
        <v>0</v>
      </c>
      <c r="AB37" s="352">
        <f>AA37+(AA37*Funcionários!$H$26)</f>
        <v>0</v>
      </c>
      <c r="AC37" s="352">
        <f>AB37</f>
        <v>0</v>
      </c>
      <c r="AD37" s="352">
        <f t="shared" ref="AD37:AM37" si="14">AC37</f>
        <v>0</v>
      </c>
      <c r="AE37" s="352">
        <f t="shared" si="14"/>
        <v>0</v>
      </c>
      <c r="AF37" s="352">
        <f t="shared" si="14"/>
        <v>0</v>
      </c>
      <c r="AG37" s="352">
        <f t="shared" si="14"/>
        <v>0</v>
      </c>
      <c r="AH37" s="352">
        <f t="shared" si="14"/>
        <v>0</v>
      </c>
      <c r="AI37" s="352">
        <f t="shared" si="14"/>
        <v>0</v>
      </c>
      <c r="AJ37" s="352">
        <f t="shared" si="14"/>
        <v>0</v>
      </c>
      <c r="AK37" s="352">
        <f t="shared" si="14"/>
        <v>0</v>
      </c>
      <c r="AL37" s="352">
        <f t="shared" si="14"/>
        <v>0</v>
      </c>
      <c r="AM37" s="352">
        <f t="shared" si="14"/>
        <v>0</v>
      </c>
      <c r="AN37" s="315">
        <f t="shared" si="11"/>
        <v>0</v>
      </c>
      <c r="AO37" s="324">
        <f t="shared" si="6"/>
        <v>0</v>
      </c>
    </row>
    <row r="38" spans="2:41" s="295" customFormat="1" ht="17" customHeight="1" x14ac:dyDescent="0.15">
      <c r="B38" s="341" t="s">
        <v>138</v>
      </c>
      <c r="C38" s="342"/>
      <c r="D38" s="352">
        <f>D6*Funcionários!$J$13</f>
        <v>0</v>
      </c>
      <c r="E38" s="352">
        <f>E6*Funcionários!$J$13</f>
        <v>0</v>
      </c>
      <c r="F38" s="352">
        <f>F6*Funcionários!$J$13</f>
        <v>0</v>
      </c>
      <c r="G38" s="352">
        <f>G6*Funcionários!$J$13</f>
        <v>0</v>
      </c>
      <c r="H38" s="352">
        <f>H6*Funcionários!$J$13</f>
        <v>0</v>
      </c>
      <c r="I38" s="352">
        <f>I6*Funcionários!$J$13</f>
        <v>0</v>
      </c>
      <c r="J38" s="352">
        <f>J6*Funcionários!$J$13</f>
        <v>0</v>
      </c>
      <c r="K38" s="352">
        <f>K6*Funcionários!$J$13</f>
        <v>0</v>
      </c>
      <c r="L38" s="352">
        <f>L6*Funcionários!$J$13</f>
        <v>0</v>
      </c>
      <c r="M38" s="352">
        <f>M6*Funcionários!$J$13</f>
        <v>0</v>
      </c>
      <c r="N38" s="352">
        <f>N6*Funcionários!$J$13</f>
        <v>0</v>
      </c>
      <c r="O38" s="352">
        <f>O6*Funcionários!$J$13</f>
        <v>0</v>
      </c>
      <c r="P38" s="352">
        <f>P6*Funcionários!$J$13</f>
        <v>0</v>
      </c>
      <c r="Q38" s="352">
        <f>Q6*Funcionários!$J$13</f>
        <v>0</v>
      </c>
      <c r="R38" s="352">
        <f>R6*Funcionários!$J$13</f>
        <v>0</v>
      </c>
      <c r="S38" s="352">
        <f>S6*Funcionários!$J$13</f>
        <v>0</v>
      </c>
      <c r="T38" s="352">
        <f>T6*Funcionários!$J$13</f>
        <v>0</v>
      </c>
      <c r="U38" s="352">
        <f>U6*Funcionários!$J$13</f>
        <v>0</v>
      </c>
      <c r="V38" s="352">
        <f>V6*Funcionários!$J$13</f>
        <v>0</v>
      </c>
      <c r="W38" s="352">
        <f>W6*Funcionários!$J$13</f>
        <v>0</v>
      </c>
      <c r="X38" s="352">
        <f>X6*Funcionários!$J$13</f>
        <v>0</v>
      </c>
      <c r="Y38" s="352">
        <f>Y6*Funcionários!$J$13</f>
        <v>0</v>
      </c>
      <c r="Z38" s="352">
        <f>Z6*Funcionários!$J$13</f>
        <v>0</v>
      </c>
      <c r="AA38" s="352">
        <f>AA6*Funcionários!$J$13</f>
        <v>0</v>
      </c>
      <c r="AB38" s="352">
        <f>AB6*Funcionários!$J$13</f>
        <v>0</v>
      </c>
      <c r="AC38" s="352">
        <f>AC6*Funcionários!$J$13</f>
        <v>0</v>
      </c>
      <c r="AD38" s="352">
        <f>AD6*Funcionários!$J$13</f>
        <v>0</v>
      </c>
      <c r="AE38" s="352">
        <f>AE6*Funcionários!$J$13</f>
        <v>0</v>
      </c>
      <c r="AF38" s="352">
        <f>AF6*Funcionários!$J$13</f>
        <v>0</v>
      </c>
      <c r="AG38" s="352">
        <f>AG6*Funcionários!$J$13</f>
        <v>0</v>
      </c>
      <c r="AH38" s="352">
        <f>AH6*Funcionários!$J$13</f>
        <v>0</v>
      </c>
      <c r="AI38" s="352">
        <f>AI6*Funcionários!$J$13</f>
        <v>0</v>
      </c>
      <c r="AJ38" s="352">
        <f>AJ6*Funcionários!$J$13</f>
        <v>0</v>
      </c>
      <c r="AK38" s="352">
        <f>AK6*Funcionários!$J$13</f>
        <v>0</v>
      </c>
      <c r="AL38" s="352">
        <f>AL6*Funcionários!$J$13</f>
        <v>0</v>
      </c>
      <c r="AM38" s="352">
        <f>AM6*Funcionários!$J$13</f>
        <v>0</v>
      </c>
      <c r="AN38" s="315">
        <f t="shared" si="11"/>
        <v>0</v>
      </c>
      <c r="AO38" s="324">
        <f t="shared" si="6"/>
        <v>0</v>
      </c>
    </row>
    <row r="39" spans="2:41" s="295" customFormat="1" ht="17" hidden="1" customHeight="1" x14ac:dyDescent="0.15">
      <c r="B39" s="341" t="s">
        <v>140</v>
      </c>
      <c r="C39" s="342"/>
      <c r="D39" s="352">
        <f>Funcionários!$F$33</f>
        <v>0</v>
      </c>
      <c r="E39" s="352">
        <f>Funcionários!$F$33</f>
        <v>0</v>
      </c>
      <c r="F39" s="352">
        <f>Funcionários!$F$33</f>
        <v>0</v>
      </c>
      <c r="G39" s="352">
        <f>Funcionários!$F$33</f>
        <v>0</v>
      </c>
      <c r="H39" s="352">
        <f>Funcionários!$F$33</f>
        <v>0</v>
      </c>
      <c r="I39" s="352">
        <f>Funcionários!$F$33</f>
        <v>0</v>
      </c>
      <c r="J39" s="352">
        <f>Funcionários!$F$33</f>
        <v>0</v>
      </c>
      <c r="K39" s="352">
        <f>Funcionários!$F$33</f>
        <v>0</v>
      </c>
      <c r="L39" s="352">
        <f>Funcionários!$F$33</f>
        <v>0</v>
      </c>
      <c r="M39" s="352">
        <f>Funcionários!$F$33</f>
        <v>0</v>
      </c>
      <c r="N39" s="352">
        <f>Funcionários!$F$33</f>
        <v>0</v>
      </c>
      <c r="O39" s="352">
        <f>Funcionários!$F$33</f>
        <v>0</v>
      </c>
      <c r="P39" s="352">
        <f>Funcionários!$F$33</f>
        <v>0</v>
      </c>
      <c r="Q39" s="352">
        <f>Funcionários!$F$33</f>
        <v>0</v>
      </c>
      <c r="R39" s="352">
        <f>Funcionários!$F$33</f>
        <v>0</v>
      </c>
      <c r="S39" s="352">
        <f>Funcionários!$F$33</f>
        <v>0</v>
      </c>
      <c r="T39" s="352">
        <f>Funcionários!$F$33</f>
        <v>0</v>
      </c>
      <c r="U39" s="352">
        <f>Funcionários!$F$33</f>
        <v>0</v>
      </c>
      <c r="V39" s="352">
        <f>Funcionários!$F$33</f>
        <v>0</v>
      </c>
      <c r="W39" s="352">
        <f>Funcionários!$F$33</f>
        <v>0</v>
      </c>
      <c r="X39" s="352">
        <f>Funcionários!$F$33</f>
        <v>0</v>
      </c>
      <c r="Y39" s="352">
        <f>Funcionários!$F$33</f>
        <v>0</v>
      </c>
      <c r="Z39" s="352">
        <f>Funcionários!$F$33</f>
        <v>0</v>
      </c>
      <c r="AA39" s="352">
        <f>Funcionários!$F$33</f>
        <v>0</v>
      </c>
      <c r="AB39" s="352">
        <f>Funcionários!$F$33</f>
        <v>0</v>
      </c>
      <c r="AC39" s="352">
        <f>Funcionários!$F$33</f>
        <v>0</v>
      </c>
      <c r="AD39" s="352">
        <f>Funcionários!$F$33</f>
        <v>0</v>
      </c>
      <c r="AE39" s="352">
        <f>Funcionários!$F$33</f>
        <v>0</v>
      </c>
      <c r="AF39" s="352">
        <f>Funcionários!$F$33</f>
        <v>0</v>
      </c>
      <c r="AG39" s="352">
        <f>Funcionários!$F$33</f>
        <v>0</v>
      </c>
      <c r="AH39" s="352">
        <f>Funcionários!$F$33</f>
        <v>0</v>
      </c>
      <c r="AI39" s="352">
        <f>Funcionários!$F$33</f>
        <v>0</v>
      </c>
      <c r="AJ39" s="352">
        <f>Funcionários!$F$33</f>
        <v>0</v>
      </c>
      <c r="AK39" s="352">
        <f>Funcionários!$F$33</f>
        <v>0</v>
      </c>
      <c r="AL39" s="352">
        <f>Funcionários!$F$33</f>
        <v>0</v>
      </c>
      <c r="AM39" s="352">
        <f>Funcionários!$F$33</f>
        <v>0</v>
      </c>
      <c r="AN39" s="315">
        <f t="shared" si="11"/>
        <v>0</v>
      </c>
      <c r="AO39" s="324">
        <f t="shared" si="6"/>
        <v>0</v>
      </c>
    </row>
    <row r="40" spans="2:41" s="295" customFormat="1" ht="17" hidden="1" customHeight="1" x14ac:dyDescent="0.15">
      <c r="B40" s="341" t="s">
        <v>141</v>
      </c>
      <c r="C40" s="342"/>
      <c r="D40" s="352">
        <f>D39*Funcionários!$F$34</f>
        <v>0</v>
      </c>
      <c r="E40" s="352">
        <f>E39*Funcionários!$F$34</f>
        <v>0</v>
      </c>
      <c r="F40" s="352">
        <f>F39*Funcionários!$F$34</f>
        <v>0</v>
      </c>
      <c r="G40" s="352">
        <f>G39*Funcionários!$F$34</f>
        <v>0</v>
      </c>
      <c r="H40" s="352">
        <f>H39*Funcionários!$F$34</f>
        <v>0</v>
      </c>
      <c r="I40" s="352">
        <f>I39*Funcionários!$F$34</f>
        <v>0</v>
      </c>
      <c r="J40" s="352">
        <f>J39*Funcionários!$F$34</f>
        <v>0</v>
      </c>
      <c r="K40" s="352">
        <f>K39*Funcionários!$F$34</f>
        <v>0</v>
      </c>
      <c r="L40" s="352">
        <f>L39*Funcionários!$F$34</f>
        <v>0</v>
      </c>
      <c r="M40" s="352">
        <f>M39*Funcionários!$F$34</f>
        <v>0</v>
      </c>
      <c r="N40" s="352">
        <f>N39*Funcionários!$F$34</f>
        <v>0</v>
      </c>
      <c r="O40" s="352">
        <f>O39*Funcionários!$F$34</f>
        <v>0</v>
      </c>
      <c r="P40" s="352">
        <f>P39*Funcionários!$F$34</f>
        <v>0</v>
      </c>
      <c r="Q40" s="352">
        <f>Q39*Funcionários!$F$34</f>
        <v>0</v>
      </c>
      <c r="R40" s="352">
        <f>R39*Funcionários!$F$34</f>
        <v>0</v>
      </c>
      <c r="S40" s="352">
        <f>S39*Funcionários!$F$34</f>
        <v>0</v>
      </c>
      <c r="T40" s="352">
        <f>T39*Funcionários!$F$34</f>
        <v>0</v>
      </c>
      <c r="U40" s="352">
        <f>U39*Funcionários!$F$34</f>
        <v>0</v>
      </c>
      <c r="V40" s="352">
        <f>V39*Funcionários!$F$34</f>
        <v>0</v>
      </c>
      <c r="W40" s="352">
        <f>W39*Funcionários!$F$34</f>
        <v>0</v>
      </c>
      <c r="X40" s="352">
        <f>X39*Funcionários!$F$34</f>
        <v>0</v>
      </c>
      <c r="Y40" s="352">
        <f>Y39*Funcionários!$F$34</f>
        <v>0</v>
      </c>
      <c r="Z40" s="352">
        <f>Z39*Funcionários!$F$34</f>
        <v>0</v>
      </c>
      <c r="AA40" s="352">
        <f>AA39*Funcionários!$F$34</f>
        <v>0</v>
      </c>
      <c r="AB40" s="352">
        <f>AB39*Funcionários!$F$34</f>
        <v>0</v>
      </c>
      <c r="AC40" s="352">
        <f>AC39*Funcionários!$F$34</f>
        <v>0</v>
      </c>
      <c r="AD40" s="352">
        <f>AD39*Funcionários!$F$34</f>
        <v>0</v>
      </c>
      <c r="AE40" s="352">
        <f>AE39*Funcionários!$F$34</f>
        <v>0</v>
      </c>
      <c r="AF40" s="352">
        <f>AF39*Funcionários!$F$34</f>
        <v>0</v>
      </c>
      <c r="AG40" s="352">
        <f>AG39*Funcionários!$F$34</f>
        <v>0</v>
      </c>
      <c r="AH40" s="352">
        <f>AH39*Funcionários!$F$34</f>
        <v>0</v>
      </c>
      <c r="AI40" s="352">
        <f>AI39*Funcionários!$F$34</f>
        <v>0</v>
      </c>
      <c r="AJ40" s="352">
        <f>AJ39*Funcionários!$F$34</f>
        <v>0</v>
      </c>
      <c r="AK40" s="352">
        <f>AK39*Funcionários!$F$34</f>
        <v>0</v>
      </c>
      <c r="AL40" s="352">
        <f>AL39*Funcionários!$F$34</f>
        <v>0</v>
      </c>
      <c r="AM40" s="352">
        <f>AM39*Funcionários!$F$34</f>
        <v>0</v>
      </c>
      <c r="AN40" s="315">
        <f t="shared" si="11"/>
        <v>0</v>
      </c>
      <c r="AO40" s="324">
        <f t="shared" si="6"/>
        <v>0</v>
      </c>
    </row>
    <row r="41" spans="2:41" s="347" customFormat="1" ht="17" customHeight="1" x14ac:dyDescent="0.15">
      <c r="B41" s="344" t="s">
        <v>142</v>
      </c>
      <c r="C41" s="345"/>
      <c r="D41" s="346">
        <f>SUM(D37:D40)</f>
        <v>0</v>
      </c>
      <c r="E41" s="346">
        <f t="shared" ref="E41:AM41" si="15">SUM(E37:E40)</f>
        <v>0</v>
      </c>
      <c r="F41" s="346">
        <f t="shared" si="15"/>
        <v>0</v>
      </c>
      <c r="G41" s="346">
        <f t="shared" si="15"/>
        <v>0</v>
      </c>
      <c r="H41" s="346">
        <f t="shared" si="15"/>
        <v>0</v>
      </c>
      <c r="I41" s="346">
        <f t="shared" si="15"/>
        <v>0</v>
      </c>
      <c r="J41" s="346">
        <f t="shared" si="15"/>
        <v>0</v>
      </c>
      <c r="K41" s="346">
        <f t="shared" si="15"/>
        <v>0</v>
      </c>
      <c r="L41" s="346">
        <f t="shared" si="15"/>
        <v>0</v>
      </c>
      <c r="M41" s="346">
        <f t="shared" si="15"/>
        <v>0</v>
      </c>
      <c r="N41" s="346">
        <f t="shared" si="15"/>
        <v>0</v>
      </c>
      <c r="O41" s="346">
        <f t="shared" si="15"/>
        <v>0</v>
      </c>
      <c r="P41" s="346">
        <f t="shared" si="15"/>
        <v>0</v>
      </c>
      <c r="Q41" s="346">
        <f t="shared" si="15"/>
        <v>0</v>
      </c>
      <c r="R41" s="346">
        <f t="shared" si="15"/>
        <v>0</v>
      </c>
      <c r="S41" s="346">
        <f t="shared" si="15"/>
        <v>0</v>
      </c>
      <c r="T41" s="346">
        <f t="shared" si="15"/>
        <v>0</v>
      </c>
      <c r="U41" s="346">
        <f t="shared" si="15"/>
        <v>0</v>
      </c>
      <c r="V41" s="346">
        <f t="shared" si="15"/>
        <v>0</v>
      </c>
      <c r="W41" s="346">
        <f t="shared" si="15"/>
        <v>0</v>
      </c>
      <c r="X41" s="346">
        <f t="shared" si="15"/>
        <v>0</v>
      </c>
      <c r="Y41" s="346">
        <f t="shared" si="15"/>
        <v>0</v>
      </c>
      <c r="Z41" s="346">
        <f t="shared" si="15"/>
        <v>0</v>
      </c>
      <c r="AA41" s="346">
        <f t="shared" si="15"/>
        <v>0</v>
      </c>
      <c r="AB41" s="346">
        <f t="shared" si="15"/>
        <v>0</v>
      </c>
      <c r="AC41" s="346">
        <f t="shared" si="15"/>
        <v>0</v>
      </c>
      <c r="AD41" s="346">
        <f t="shared" si="15"/>
        <v>0</v>
      </c>
      <c r="AE41" s="346">
        <f t="shared" si="15"/>
        <v>0</v>
      </c>
      <c r="AF41" s="346">
        <f t="shared" si="15"/>
        <v>0</v>
      </c>
      <c r="AG41" s="346">
        <f t="shared" si="15"/>
        <v>0</v>
      </c>
      <c r="AH41" s="346">
        <f t="shared" si="15"/>
        <v>0</v>
      </c>
      <c r="AI41" s="346">
        <f t="shared" si="15"/>
        <v>0</v>
      </c>
      <c r="AJ41" s="346">
        <f t="shared" si="15"/>
        <v>0</v>
      </c>
      <c r="AK41" s="346">
        <f t="shared" si="15"/>
        <v>0</v>
      </c>
      <c r="AL41" s="346">
        <f t="shared" si="15"/>
        <v>0</v>
      </c>
      <c r="AM41" s="346">
        <f t="shared" si="15"/>
        <v>0</v>
      </c>
      <c r="AN41" s="315">
        <f t="shared" si="11"/>
        <v>0</v>
      </c>
      <c r="AO41" s="324">
        <f t="shared" si="6"/>
        <v>0</v>
      </c>
    </row>
    <row r="42" spans="2:41" s="295" customFormat="1" ht="17" customHeight="1" x14ac:dyDescent="0.15">
      <c r="B42" s="341" t="str">
        <f>Premissas!C10</f>
        <v>Taxa de Royalties</v>
      </c>
      <c r="C42" s="342"/>
      <c r="D42" s="352">
        <f>IF(Premissas!$D10="Percentual",(D6*Premissas!$F10),Premissas!$E10)</f>
        <v>499</v>
      </c>
      <c r="E42" s="352">
        <f>IF(Premissas!$D10="Percentual",(E6*Premissas!$F10),Premissas!$E10)</f>
        <v>499</v>
      </c>
      <c r="F42" s="352">
        <f>IF(Premissas!$D10="Percentual",(F6*Premissas!$F10),Premissas!$E10)</f>
        <v>499</v>
      </c>
      <c r="G42" s="352">
        <f>IF(Premissas!$D10="Percentual",(G6*Premissas!$F10),Premissas!$E10)</f>
        <v>499</v>
      </c>
      <c r="H42" s="352">
        <f>IF(Premissas!$D10="Percentual",(H6*Premissas!$F10),Premissas!$E10)</f>
        <v>499</v>
      </c>
      <c r="I42" s="352">
        <f>IF(Premissas!$D10="Percentual",(I6*Premissas!$F10),Premissas!$E10)</f>
        <v>499</v>
      </c>
      <c r="J42" s="352">
        <f>IF(Premissas!$D10="Percentual",(J6*Premissas!$F10),Premissas!$E10)</f>
        <v>499</v>
      </c>
      <c r="K42" s="352">
        <f>IF(Premissas!$D10="Percentual",(K6*Premissas!$F10),Premissas!$E10)</f>
        <v>499</v>
      </c>
      <c r="L42" s="352">
        <f>IF(Premissas!$D10="Percentual",(L6*Premissas!$F10),Premissas!$E10)</f>
        <v>499</v>
      </c>
      <c r="M42" s="352">
        <f>IF(Premissas!$D10="Percentual",(M6*Premissas!$F10),Premissas!$E10)</f>
        <v>499</v>
      </c>
      <c r="N42" s="352">
        <f>IF(Premissas!$D10="Percentual",(N6*Premissas!$F10),Premissas!$E10)</f>
        <v>499</v>
      </c>
      <c r="O42" s="352">
        <f>IF(Premissas!$D10="Percentual",(O6*Premissas!$F10),Premissas!$E10)</f>
        <v>499</v>
      </c>
      <c r="P42" s="352">
        <f>IF(Premissas!$D10="Percentual",(P6*Premissas!$F10),Premissas!$E10)</f>
        <v>499</v>
      </c>
      <c r="Q42" s="352">
        <f>IF(Premissas!$D10="Percentual",(Q6*Premissas!$F10),Premissas!$E10)</f>
        <v>499</v>
      </c>
      <c r="R42" s="352">
        <f>IF(Premissas!$D10="Percentual",(R6*Premissas!$F10),Premissas!$E10)</f>
        <v>499</v>
      </c>
      <c r="S42" s="352">
        <f>IF(Premissas!$D10="Percentual",(S6*Premissas!$F10),Premissas!$E10)</f>
        <v>499</v>
      </c>
      <c r="T42" s="352">
        <f>IF(Premissas!$D10="Percentual",(T6*Premissas!$F10),Premissas!$E10)</f>
        <v>499</v>
      </c>
      <c r="U42" s="352">
        <f>IF(Premissas!$D10="Percentual",(U6*Premissas!$F10),Premissas!$E10)</f>
        <v>499</v>
      </c>
      <c r="V42" s="352">
        <f>IF(Premissas!$D10="Percentual",(V6*Premissas!$F10),Premissas!$E10)</f>
        <v>499</v>
      </c>
      <c r="W42" s="352">
        <f>IF(Premissas!$D10="Percentual",(W6*Premissas!$F10),Premissas!$E10)</f>
        <v>499</v>
      </c>
      <c r="X42" s="352">
        <f>IF(Premissas!$D10="Percentual",(X6*Premissas!$F10),Premissas!$E10)</f>
        <v>499</v>
      </c>
      <c r="Y42" s="352">
        <f>IF(Premissas!$D10="Percentual",(Y6*Premissas!$F10),Premissas!$E10)</f>
        <v>499</v>
      </c>
      <c r="Z42" s="352">
        <f>IF(Premissas!$D10="Percentual",(Z6*Premissas!$F10),Premissas!$E10)</f>
        <v>499</v>
      </c>
      <c r="AA42" s="352">
        <f>IF(Premissas!$D10="Percentual",(AA6*Premissas!$F10),Premissas!$E10)</f>
        <v>499</v>
      </c>
      <c r="AB42" s="352">
        <f>IF(Premissas!$D10="Percentual",(AB6*Premissas!$F10),Premissas!$E10)</f>
        <v>499</v>
      </c>
      <c r="AC42" s="352">
        <f>IF(Premissas!$D10="Percentual",(AC6*Premissas!$F10),Premissas!$E10)</f>
        <v>499</v>
      </c>
      <c r="AD42" s="352">
        <f>IF(Premissas!$D10="Percentual",(AD6*Premissas!$F10),Premissas!$E10)</f>
        <v>499</v>
      </c>
      <c r="AE42" s="352">
        <f>IF(Premissas!$D10="Percentual",(AE6*Premissas!$F10),Premissas!$E10)</f>
        <v>499</v>
      </c>
      <c r="AF42" s="352">
        <f>IF(Premissas!$D10="Percentual",(AF6*Premissas!$F10),Premissas!$E10)</f>
        <v>499</v>
      </c>
      <c r="AG42" s="352">
        <f>IF(Premissas!$D10="Percentual",(AG6*Premissas!$F10),Premissas!$E10)</f>
        <v>499</v>
      </c>
      <c r="AH42" s="352">
        <f>IF(Premissas!$D10="Percentual",(AH6*Premissas!$F10),Premissas!$E10)</f>
        <v>499</v>
      </c>
      <c r="AI42" s="352">
        <f>IF(Premissas!$D10="Percentual",(AI6*Premissas!$F10),Premissas!$E10)</f>
        <v>499</v>
      </c>
      <c r="AJ42" s="352">
        <f>IF(Premissas!$D10="Percentual",(AJ6*Premissas!$F10),Premissas!$E10)</f>
        <v>499</v>
      </c>
      <c r="AK42" s="352">
        <f>IF(Premissas!$D10="Percentual",(AK6*Premissas!$F10),Premissas!$E10)</f>
        <v>499</v>
      </c>
      <c r="AL42" s="352">
        <f>IF(Premissas!$D10="Percentual",(AL6*Premissas!$F10),Premissas!$E10)</f>
        <v>499</v>
      </c>
      <c r="AM42" s="352">
        <f>IF(Premissas!$D10="Percentual",(AM6*Premissas!$F10),Premissas!$E10)</f>
        <v>499</v>
      </c>
      <c r="AN42" s="315">
        <f t="shared" si="11"/>
        <v>17964</v>
      </c>
      <c r="AO42" s="324">
        <f t="shared" si="6"/>
        <v>3.240680607871152E-2</v>
      </c>
    </row>
    <row r="43" spans="2:41" s="295" customFormat="1" ht="17" customHeight="1" x14ac:dyDescent="0.15">
      <c r="B43" s="341" t="str">
        <f>Premissas!C11</f>
        <v>Taxa de Propaganda</v>
      </c>
      <c r="C43" s="342"/>
      <c r="D43" s="352">
        <f>IF(Premissas!$D11="Percentual",(D7*Premissas!$F11),Premissas!$E11)</f>
        <v>0</v>
      </c>
      <c r="E43" s="352">
        <f>IF(Premissas!$D11="Percentual",(E7*Premissas!$F11),Premissas!$E11)</f>
        <v>0</v>
      </c>
      <c r="F43" s="352">
        <f>IF(Premissas!$D11="Percentual",(F7*Premissas!$F11),Premissas!$E11)</f>
        <v>0</v>
      </c>
      <c r="G43" s="352">
        <f>IF(Premissas!$D11="Percentual",(G7*Premissas!$F11),Premissas!$E11)</f>
        <v>0</v>
      </c>
      <c r="H43" s="352">
        <f>IF(Premissas!$D11="Percentual",(H7*Premissas!$F11),Premissas!$E11)</f>
        <v>0</v>
      </c>
      <c r="I43" s="352">
        <f>IF(Premissas!$D11="Percentual",(I7*Premissas!$F11),Premissas!$E11)</f>
        <v>0</v>
      </c>
      <c r="J43" s="352">
        <f>IF(Premissas!$D11="Percentual",(J7*Premissas!$F11),Premissas!$E11)</f>
        <v>0</v>
      </c>
      <c r="K43" s="352">
        <f>IF(Premissas!$D11="Percentual",(K7*Premissas!$F11),Premissas!$E11)</f>
        <v>0</v>
      </c>
      <c r="L43" s="352">
        <f>IF(Premissas!$D11="Percentual",(L7*Premissas!$F11),Premissas!$E11)</f>
        <v>0</v>
      </c>
      <c r="M43" s="352">
        <f>IF(Premissas!$D11="Percentual",(M7*Premissas!$F11),Premissas!$E11)</f>
        <v>0</v>
      </c>
      <c r="N43" s="352">
        <f>IF(Premissas!$D11="Percentual",(N7*Premissas!$F11),Premissas!$E11)</f>
        <v>0</v>
      </c>
      <c r="O43" s="352">
        <f>IF(Premissas!$D11="Percentual",(O7*Premissas!$F11),Premissas!$E11)</f>
        <v>0</v>
      </c>
      <c r="P43" s="352">
        <f>IF(Premissas!$D11="Percentual",(P7*Premissas!$F11),Premissas!$E11)</f>
        <v>0</v>
      </c>
      <c r="Q43" s="352">
        <f>IF(Premissas!$D11="Percentual",(Q7*Premissas!$F11),Premissas!$E11)</f>
        <v>0</v>
      </c>
      <c r="R43" s="352">
        <f>IF(Premissas!$D11="Percentual",(R7*Premissas!$F11),Premissas!$E11)</f>
        <v>0</v>
      </c>
      <c r="S43" s="352">
        <f>IF(Premissas!$D11="Percentual",(S7*Premissas!$F11),Premissas!$E11)</f>
        <v>0</v>
      </c>
      <c r="T43" s="352">
        <f>IF(Premissas!$D11="Percentual",(T7*Premissas!$F11),Premissas!$E11)</f>
        <v>0</v>
      </c>
      <c r="U43" s="352">
        <f>IF(Premissas!$D11="Percentual",(U7*Premissas!$F11),Premissas!$E11)</f>
        <v>0</v>
      </c>
      <c r="V43" s="352">
        <f>IF(Premissas!$D11="Percentual",(V7*Premissas!$F11),Premissas!$E11)</f>
        <v>0</v>
      </c>
      <c r="W43" s="352">
        <f>IF(Premissas!$D11="Percentual",(W7*Premissas!$F11),Premissas!$E11)</f>
        <v>0</v>
      </c>
      <c r="X43" s="352">
        <f>IF(Premissas!$D11="Percentual",(X7*Premissas!$F11),Premissas!$E11)</f>
        <v>0</v>
      </c>
      <c r="Y43" s="352">
        <f>IF(Premissas!$D11="Percentual",(Y7*Premissas!$F11),Premissas!$E11)</f>
        <v>0</v>
      </c>
      <c r="Z43" s="352">
        <f>IF(Premissas!$D11="Percentual",(Z7*Premissas!$F11),Premissas!$E11)</f>
        <v>0</v>
      </c>
      <c r="AA43" s="352">
        <f>IF(Premissas!$D11="Percentual",(AA7*Premissas!$F11),Premissas!$E11)</f>
        <v>0</v>
      </c>
      <c r="AB43" s="352">
        <f>IF(Premissas!$D11="Percentual",(AB7*Premissas!$F11),Premissas!$E11)</f>
        <v>0</v>
      </c>
      <c r="AC43" s="352">
        <f>IF(Premissas!$D11="Percentual",(AC7*Premissas!$F11),Premissas!$E11)</f>
        <v>0</v>
      </c>
      <c r="AD43" s="352">
        <f>IF(Premissas!$D11="Percentual",(AD7*Premissas!$F11),Premissas!$E11)</f>
        <v>0</v>
      </c>
      <c r="AE43" s="352">
        <f>IF(Premissas!$D11="Percentual",(AE7*Premissas!$F11),Premissas!$E11)</f>
        <v>0</v>
      </c>
      <c r="AF43" s="352">
        <f>IF(Premissas!$D11="Percentual",(AF7*Premissas!$F11),Premissas!$E11)</f>
        <v>0</v>
      </c>
      <c r="AG43" s="352">
        <f>IF(Premissas!$D11="Percentual",(AG7*Premissas!$F11),Premissas!$E11)</f>
        <v>0</v>
      </c>
      <c r="AH43" s="352">
        <f>IF(Premissas!$D11="Percentual",(AH7*Premissas!$F11),Premissas!$E11)</f>
        <v>0</v>
      </c>
      <c r="AI43" s="352">
        <f>IF(Premissas!$D11="Percentual",(AI7*Premissas!$F11),Premissas!$E11)</f>
        <v>0</v>
      </c>
      <c r="AJ43" s="352">
        <f>IF(Premissas!$D11="Percentual",(AJ7*Premissas!$F11),Premissas!$E11)</f>
        <v>0</v>
      </c>
      <c r="AK43" s="352">
        <f>IF(Premissas!$D11="Percentual",(AK7*Premissas!$F11),Premissas!$E11)</f>
        <v>0</v>
      </c>
      <c r="AL43" s="352">
        <f>IF(Premissas!$D11="Percentual",(AL7*Premissas!$F11),Premissas!$E11)</f>
        <v>0</v>
      </c>
      <c r="AM43" s="352">
        <f>IF(Premissas!$D11="Percentual",(AM7*Premissas!$F11),Premissas!$E11)</f>
        <v>0</v>
      </c>
      <c r="AN43" s="315">
        <f t="shared" si="11"/>
        <v>0</v>
      </c>
      <c r="AO43" s="324">
        <f t="shared" si="6"/>
        <v>0</v>
      </c>
    </row>
    <row r="44" spans="2:41" s="295" customFormat="1" ht="17" hidden="1" customHeight="1" x14ac:dyDescent="0.15">
      <c r="B44" s="341" t="str">
        <f>Premissas!C12</f>
        <v>Outra Taxa</v>
      </c>
      <c r="C44" s="342"/>
      <c r="D44" s="352">
        <f>IF(Premissas!$D12="Percentual",(D8*Premissas!$F12),Premissas!$E12)</f>
        <v>0</v>
      </c>
      <c r="E44" s="352">
        <f>IF(Premissas!$D12="Percentual",(E8*Premissas!$F12),Premissas!$E12)</f>
        <v>0</v>
      </c>
      <c r="F44" s="352">
        <f>IF(Premissas!$D12="Percentual",(F8*Premissas!$F12),Premissas!$E12)</f>
        <v>0</v>
      </c>
      <c r="G44" s="352">
        <f>IF(Premissas!$D12="Percentual",(G8*Premissas!$F12),Premissas!$E12)</f>
        <v>0</v>
      </c>
      <c r="H44" s="352">
        <f>IF(Premissas!$D12="Percentual",(H8*Premissas!$F12),Premissas!$E12)</f>
        <v>0</v>
      </c>
      <c r="I44" s="352">
        <f>IF(Premissas!$D12="Percentual",(I8*Premissas!$F12),Premissas!$E12)</f>
        <v>0</v>
      </c>
      <c r="J44" s="352">
        <f>IF(Premissas!$D12="Percentual",(J8*Premissas!$F12),Premissas!$E12)</f>
        <v>0</v>
      </c>
      <c r="K44" s="352">
        <f>IF(Premissas!$D12="Percentual",(K8*Premissas!$F12),Premissas!$E12)</f>
        <v>0</v>
      </c>
      <c r="L44" s="352">
        <f>IF(Premissas!$D12="Percentual",(L8*Premissas!$F12),Premissas!$E12)</f>
        <v>0</v>
      </c>
      <c r="M44" s="352">
        <f>IF(Premissas!$D12="Percentual",(M8*Premissas!$F12),Premissas!$E12)</f>
        <v>0</v>
      </c>
      <c r="N44" s="352">
        <f>IF(Premissas!$D12="Percentual",(N8*Premissas!$F12),Premissas!$E12)</f>
        <v>0</v>
      </c>
      <c r="O44" s="352">
        <f>IF(Premissas!$D12="Percentual",(O8*Premissas!$F12),Premissas!$E12)</f>
        <v>0</v>
      </c>
      <c r="P44" s="352">
        <f>IF(Premissas!$D12="Percentual",(P8*Premissas!$F12),Premissas!$E12)</f>
        <v>0</v>
      </c>
      <c r="Q44" s="352">
        <f>IF(Premissas!$D12="Percentual",(Q8*Premissas!$F12),Premissas!$E12)</f>
        <v>0</v>
      </c>
      <c r="R44" s="352">
        <f>IF(Premissas!$D12="Percentual",(R8*Premissas!$F12),Premissas!$E12)</f>
        <v>0</v>
      </c>
      <c r="S44" s="352">
        <f>IF(Premissas!$D12="Percentual",(S8*Premissas!$F12),Premissas!$E12)</f>
        <v>0</v>
      </c>
      <c r="T44" s="352">
        <f>IF(Premissas!$D12="Percentual",(T8*Premissas!$F12),Premissas!$E12)</f>
        <v>0</v>
      </c>
      <c r="U44" s="352">
        <f>IF(Premissas!$D12="Percentual",(U8*Premissas!$F12),Premissas!$E12)</f>
        <v>0</v>
      </c>
      <c r="V44" s="352">
        <f>IF(Premissas!$D12="Percentual",(V8*Premissas!$F12),Premissas!$E12)</f>
        <v>0</v>
      </c>
      <c r="W44" s="352">
        <f>IF(Premissas!$D12="Percentual",(W8*Premissas!$F12),Premissas!$E12)</f>
        <v>0</v>
      </c>
      <c r="X44" s="352">
        <f>IF(Premissas!$D12="Percentual",(X8*Premissas!$F12),Premissas!$E12)</f>
        <v>0</v>
      </c>
      <c r="Y44" s="352">
        <f>IF(Premissas!$D12="Percentual",(Y8*Premissas!$F12),Premissas!$E12)</f>
        <v>0</v>
      </c>
      <c r="Z44" s="352">
        <f>IF(Premissas!$D12="Percentual",(Z8*Premissas!$F12),Premissas!$E12)</f>
        <v>0</v>
      </c>
      <c r="AA44" s="352">
        <f>IF(Premissas!$D12="Percentual",(AA8*Premissas!$F12),Premissas!$E12)</f>
        <v>0</v>
      </c>
      <c r="AB44" s="352">
        <f>IF(Premissas!$D12="Percentual",(AB8*Premissas!$F12),Premissas!$E12)</f>
        <v>0</v>
      </c>
      <c r="AC44" s="352">
        <f>IF(Premissas!$D12="Percentual",(AC8*Premissas!$F12),Premissas!$E12)</f>
        <v>0</v>
      </c>
      <c r="AD44" s="352">
        <f>IF(Premissas!$D12="Percentual",(AD8*Premissas!$F12),Premissas!$E12)</f>
        <v>0</v>
      </c>
      <c r="AE44" s="352">
        <f>IF(Premissas!$D12="Percentual",(AE8*Premissas!$F12),Premissas!$E12)</f>
        <v>0</v>
      </c>
      <c r="AF44" s="352">
        <f>IF(Premissas!$D12="Percentual",(AF8*Premissas!$F12),Premissas!$E12)</f>
        <v>0</v>
      </c>
      <c r="AG44" s="352">
        <f>IF(Premissas!$D12="Percentual",(AG8*Premissas!$F12),Premissas!$E12)</f>
        <v>0</v>
      </c>
      <c r="AH44" s="352">
        <f>IF(Premissas!$D12="Percentual",(AH8*Premissas!$F12),Premissas!$E12)</f>
        <v>0</v>
      </c>
      <c r="AI44" s="352">
        <f>IF(Premissas!$D12="Percentual",(AI8*Premissas!$F12),Premissas!$E12)</f>
        <v>0</v>
      </c>
      <c r="AJ44" s="352">
        <f>IF(Premissas!$D12="Percentual",(AJ8*Premissas!$F12),Premissas!$E12)</f>
        <v>0</v>
      </c>
      <c r="AK44" s="352">
        <f>IF(Premissas!$D12="Percentual",(AK8*Premissas!$F12),Premissas!$E12)</f>
        <v>0</v>
      </c>
      <c r="AL44" s="352">
        <f>IF(Premissas!$D12="Percentual",(AL8*Premissas!$F12),Premissas!$E12)</f>
        <v>0</v>
      </c>
      <c r="AM44" s="352">
        <f>IF(Premissas!$D12="Percentual",(AM8*Premissas!$F12),Premissas!$E12)</f>
        <v>0</v>
      </c>
      <c r="AN44" s="315">
        <f t="shared" si="11"/>
        <v>0</v>
      </c>
      <c r="AO44" s="324">
        <f t="shared" si="6"/>
        <v>0</v>
      </c>
    </row>
    <row r="45" spans="2:41" s="347" customFormat="1" ht="17" customHeight="1" x14ac:dyDescent="0.15">
      <c r="B45" s="344" t="s">
        <v>144</v>
      </c>
      <c r="C45" s="345"/>
      <c r="D45" s="346">
        <f>SUM(D42:D44)</f>
        <v>499</v>
      </c>
      <c r="E45" s="346">
        <f t="shared" ref="E45:AM45" si="16">SUM(E42:E44)</f>
        <v>499</v>
      </c>
      <c r="F45" s="346">
        <f t="shared" si="16"/>
        <v>499</v>
      </c>
      <c r="G45" s="346">
        <f t="shared" si="16"/>
        <v>499</v>
      </c>
      <c r="H45" s="346">
        <f t="shared" si="16"/>
        <v>499</v>
      </c>
      <c r="I45" s="346">
        <f t="shared" si="16"/>
        <v>499</v>
      </c>
      <c r="J45" s="346">
        <f t="shared" si="16"/>
        <v>499</v>
      </c>
      <c r="K45" s="346">
        <f t="shared" si="16"/>
        <v>499</v>
      </c>
      <c r="L45" s="346">
        <f t="shared" si="16"/>
        <v>499</v>
      </c>
      <c r="M45" s="346">
        <f t="shared" si="16"/>
        <v>499</v>
      </c>
      <c r="N45" s="346">
        <f t="shared" si="16"/>
        <v>499</v>
      </c>
      <c r="O45" s="346">
        <f t="shared" si="16"/>
        <v>499</v>
      </c>
      <c r="P45" s="346">
        <f t="shared" si="16"/>
        <v>499</v>
      </c>
      <c r="Q45" s="346">
        <f t="shared" si="16"/>
        <v>499</v>
      </c>
      <c r="R45" s="346">
        <f t="shared" si="16"/>
        <v>499</v>
      </c>
      <c r="S45" s="346">
        <f t="shared" si="16"/>
        <v>499</v>
      </c>
      <c r="T45" s="346">
        <f t="shared" si="16"/>
        <v>499</v>
      </c>
      <c r="U45" s="346">
        <f t="shared" si="16"/>
        <v>499</v>
      </c>
      <c r="V45" s="346">
        <f t="shared" si="16"/>
        <v>499</v>
      </c>
      <c r="W45" s="346">
        <f t="shared" si="16"/>
        <v>499</v>
      </c>
      <c r="X45" s="346">
        <f t="shared" si="16"/>
        <v>499</v>
      </c>
      <c r="Y45" s="346">
        <f t="shared" si="16"/>
        <v>499</v>
      </c>
      <c r="Z45" s="346">
        <f t="shared" si="16"/>
        <v>499</v>
      </c>
      <c r="AA45" s="346">
        <f t="shared" si="16"/>
        <v>499</v>
      </c>
      <c r="AB45" s="346">
        <f t="shared" si="16"/>
        <v>499</v>
      </c>
      <c r="AC45" s="346">
        <f t="shared" si="16"/>
        <v>499</v>
      </c>
      <c r="AD45" s="346">
        <f t="shared" si="16"/>
        <v>499</v>
      </c>
      <c r="AE45" s="346">
        <f t="shared" si="16"/>
        <v>499</v>
      </c>
      <c r="AF45" s="346">
        <f t="shared" si="16"/>
        <v>499</v>
      </c>
      <c r="AG45" s="346">
        <f t="shared" si="16"/>
        <v>499</v>
      </c>
      <c r="AH45" s="346">
        <f t="shared" si="16"/>
        <v>499</v>
      </c>
      <c r="AI45" s="346">
        <f t="shared" si="16"/>
        <v>499</v>
      </c>
      <c r="AJ45" s="346">
        <f t="shared" si="16"/>
        <v>499</v>
      </c>
      <c r="AK45" s="346">
        <f t="shared" si="16"/>
        <v>499</v>
      </c>
      <c r="AL45" s="346">
        <f t="shared" si="16"/>
        <v>499</v>
      </c>
      <c r="AM45" s="346">
        <f t="shared" si="16"/>
        <v>499</v>
      </c>
      <c r="AN45" s="315">
        <f t="shared" si="11"/>
        <v>17964</v>
      </c>
      <c r="AO45" s="324">
        <f t="shared" si="6"/>
        <v>3.240680607871152E-2</v>
      </c>
    </row>
    <row r="46" spans="2:41" s="347" customFormat="1" ht="17" customHeight="1" x14ac:dyDescent="0.15">
      <c r="B46" s="344" t="s">
        <v>145</v>
      </c>
      <c r="C46" s="345"/>
      <c r="D46" s="346">
        <f t="shared" ref="D46:AM46" si="17">D12+D13+D14+D18+D36+D41+D45</f>
        <v>8715.6640000000007</v>
      </c>
      <c r="E46" s="346">
        <f t="shared" si="17"/>
        <v>8869.3279999999995</v>
      </c>
      <c r="F46" s="346">
        <f t="shared" si="17"/>
        <v>8888.1440000000002</v>
      </c>
      <c r="G46" s="346">
        <f t="shared" si="17"/>
        <v>8899.119999999999</v>
      </c>
      <c r="H46" s="346">
        <f t="shared" si="17"/>
        <v>8919.5040000000008</v>
      </c>
      <c r="I46" s="346">
        <f t="shared" si="17"/>
        <v>8928.9120000000003</v>
      </c>
      <c r="J46" s="346">
        <f t="shared" si="17"/>
        <v>8928.9120000000003</v>
      </c>
      <c r="K46" s="346">
        <f t="shared" si="17"/>
        <v>8928.9120000000003</v>
      </c>
      <c r="L46" s="346">
        <f t="shared" si="17"/>
        <v>8928.9120000000003</v>
      </c>
      <c r="M46" s="346">
        <f t="shared" si="17"/>
        <v>8928.9120000000003</v>
      </c>
      <c r="N46" s="346">
        <f t="shared" si="17"/>
        <v>8928.9120000000003</v>
      </c>
      <c r="O46" s="346">
        <f t="shared" si="17"/>
        <v>8928.9120000000003</v>
      </c>
      <c r="P46" s="346">
        <f t="shared" si="17"/>
        <v>8943.0240000000013</v>
      </c>
      <c r="Q46" s="346">
        <f t="shared" si="17"/>
        <v>8955.119999999999</v>
      </c>
      <c r="R46" s="346">
        <f t="shared" si="17"/>
        <v>8955.119999999999</v>
      </c>
      <c r="S46" s="346">
        <f t="shared" si="17"/>
        <v>8955.119999999999</v>
      </c>
      <c r="T46" s="346">
        <f t="shared" si="17"/>
        <v>8955.119999999999</v>
      </c>
      <c r="U46" s="346">
        <f t="shared" si="17"/>
        <v>8955.119999999999</v>
      </c>
      <c r="V46" s="346">
        <f t="shared" si="17"/>
        <v>8955.119999999999</v>
      </c>
      <c r="W46" s="346">
        <f t="shared" si="17"/>
        <v>8955.119999999999</v>
      </c>
      <c r="X46" s="346">
        <f t="shared" si="17"/>
        <v>8955.119999999999</v>
      </c>
      <c r="Y46" s="346">
        <f t="shared" si="17"/>
        <v>8955.119999999999</v>
      </c>
      <c r="Z46" s="346">
        <f t="shared" si="17"/>
        <v>8955.119999999999</v>
      </c>
      <c r="AA46" s="346">
        <f t="shared" si="17"/>
        <v>8955.119999999999</v>
      </c>
      <c r="AB46" s="346">
        <f t="shared" si="17"/>
        <v>8995.44</v>
      </c>
      <c r="AC46" s="346">
        <f t="shared" si="17"/>
        <v>9030</v>
      </c>
      <c r="AD46" s="346">
        <f t="shared" si="17"/>
        <v>9030</v>
      </c>
      <c r="AE46" s="346">
        <f t="shared" si="17"/>
        <v>9030</v>
      </c>
      <c r="AF46" s="346">
        <f t="shared" si="17"/>
        <v>9030</v>
      </c>
      <c r="AG46" s="346">
        <f t="shared" si="17"/>
        <v>9030</v>
      </c>
      <c r="AH46" s="346">
        <f t="shared" si="17"/>
        <v>9030</v>
      </c>
      <c r="AI46" s="346">
        <f t="shared" si="17"/>
        <v>9030</v>
      </c>
      <c r="AJ46" s="346">
        <f t="shared" si="17"/>
        <v>9030</v>
      </c>
      <c r="AK46" s="346">
        <f t="shared" si="17"/>
        <v>9030</v>
      </c>
      <c r="AL46" s="346">
        <f t="shared" si="17"/>
        <v>9030</v>
      </c>
      <c r="AM46" s="346">
        <f t="shared" si="17"/>
        <v>9030</v>
      </c>
      <c r="AN46" s="315">
        <f t="shared" si="11"/>
        <v>322568.92799999996</v>
      </c>
      <c r="AO46" s="324">
        <f t="shared" si="6"/>
        <v>0.58190985842317178</v>
      </c>
    </row>
    <row r="47" spans="2:41" s="337" customFormat="1" ht="17" customHeight="1" thickBot="1" x14ac:dyDescent="0.2">
      <c r="B47" s="353" t="s">
        <v>7</v>
      </c>
      <c r="C47" s="354"/>
      <c r="D47" s="355">
        <f t="shared" ref="D47:AM47" si="18">D15-(D18+D36+D41+D45)</f>
        <v>-1032.4639999999999</v>
      </c>
      <c r="E47" s="355">
        <f t="shared" si="18"/>
        <v>3204.2720000000008</v>
      </c>
      <c r="F47" s="355">
        <f t="shared" si="18"/>
        <v>3655.8559999999998</v>
      </c>
      <c r="G47" s="355">
        <f t="shared" si="18"/>
        <v>4193.6799999999985</v>
      </c>
      <c r="H47" s="355">
        <f t="shared" si="18"/>
        <v>4957.2959999999985</v>
      </c>
      <c r="I47" s="355">
        <f t="shared" si="18"/>
        <v>5183.0879999999997</v>
      </c>
      <c r="J47" s="355">
        <f t="shared" si="18"/>
        <v>5183.0879999999997</v>
      </c>
      <c r="K47" s="355">
        <f t="shared" si="18"/>
        <v>5183.0879999999997</v>
      </c>
      <c r="L47" s="355">
        <f t="shared" si="18"/>
        <v>5183.0879999999997</v>
      </c>
      <c r="M47" s="355">
        <f t="shared" si="18"/>
        <v>5183.0879999999997</v>
      </c>
      <c r="N47" s="355">
        <f t="shared" si="18"/>
        <v>5183.0879999999997</v>
      </c>
      <c r="O47" s="355">
        <f t="shared" si="18"/>
        <v>5183.0879999999997</v>
      </c>
      <c r="P47" s="355">
        <f t="shared" si="18"/>
        <v>5874.5760000000009</v>
      </c>
      <c r="Q47" s="355">
        <f t="shared" si="18"/>
        <v>6164.8799999999992</v>
      </c>
      <c r="R47" s="355">
        <f t="shared" si="18"/>
        <v>6164.8799999999992</v>
      </c>
      <c r="S47" s="355">
        <f t="shared" si="18"/>
        <v>6164.8799999999992</v>
      </c>
      <c r="T47" s="355">
        <f t="shared" si="18"/>
        <v>6164.8799999999992</v>
      </c>
      <c r="U47" s="355">
        <f t="shared" si="18"/>
        <v>6164.8799999999992</v>
      </c>
      <c r="V47" s="355">
        <f t="shared" si="18"/>
        <v>6164.8799999999992</v>
      </c>
      <c r="W47" s="355">
        <f t="shared" si="18"/>
        <v>6164.8799999999992</v>
      </c>
      <c r="X47" s="355">
        <f t="shared" si="18"/>
        <v>6164.8799999999992</v>
      </c>
      <c r="Y47" s="355">
        <f t="shared" si="18"/>
        <v>6164.8799999999992</v>
      </c>
      <c r="Z47" s="355">
        <f t="shared" si="18"/>
        <v>6164.8799999999992</v>
      </c>
      <c r="AA47" s="355">
        <f t="shared" si="18"/>
        <v>6164.8799999999992</v>
      </c>
      <c r="AB47" s="355">
        <f t="shared" si="18"/>
        <v>8140.5600000000013</v>
      </c>
      <c r="AC47" s="355">
        <f t="shared" si="18"/>
        <v>8970</v>
      </c>
      <c r="AD47" s="355">
        <f t="shared" si="18"/>
        <v>8970</v>
      </c>
      <c r="AE47" s="355">
        <f t="shared" si="18"/>
        <v>8970</v>
      </c>
      <c r="AF47" s="355">
        <f t="shared" si="18"/>
        <v>8970</v>
      </c>
      <c r="AG47" s="355">
        <f t="shared" si="18"/>
        <v>8970</v>
      </c>
      <c r="AH47" s="355">
        <f t="shared" si="18"/>
        <v>8970</v>
      </c>
      <c r="AI47" s="355">
        <f t="shared" si="18"/>
        <v>8970</v>
      </c>
      <c r="AJ47" s="355">
        <f t="shared" si="18"/>
        <v>8970</v>
      </c>
      <c r="AK47" s="355">
        <f t="shared" si="18"/>
        <v>8970</v>
      </c>
      <c r="AL47" s="355">
        <f t="shared" si="18"/>
        <v>8970</v>
      </c>
      <c r="AM47" s="355">
        <f t="shared" si="18"/>
        <v>8970</v>
      </c>
      <c r="AN47" s="356">
        <f t="shared" si="11"/>
        <v>231759.07200000004</v>
      </c>
      <c r="AO47" s="357">
        <f t="shared" si="6"/>
        <v>0.41809014157682822</v>
      </c>
    </row>
    <row r="48" spans="2:41" s="337" customFormat="1" ht="17" customHeight="1" x14ac:dyDescent="0.15">
      <c r="B48" s="358" t="s">
        <v>54</v>
      </c>
      <c r="C48" s="359"/>
      <c r="D48" s="360">
        <f t="shared" ref="D48:AM48" si="19">D47/D9</f>
        <v>-0.13437942523948354</v>
      </c>
      <c r="E48" s="360">
        <f t="shared" si="19"/>
        <v>0.26539491121123782</v>
      </c>
      <c r="F48" s="360">
        <f t="shared" si="19"/>
        <v>0.29144260204081629</v>
      </c>
      <c r="G48" s="360">
        <f t="shared" si="19"/>
        <v>0.32030428938042271</v>
      </c>
      <c r="H48" s="360">
        <f t="shared" si="19"/>
        <v>0.35723625043237622</v>
      </c>
      <c r="I48" s="360">
        <f t="shared" si="19"/>
        <v>0.36728231292517005</v>
      </c>
      <c r="J48" s="360">
        <f t="shared" si="19"/>
        <v>0.36728231292517005</v>
      </c>
      <c r="K48" s="360">
        <f t="shared" si="19"/>
        <v>0.36728231292517005</v>
      </c>
      <c r="L48" s="360">
        <f t="shared" si="19"/>
        <v>0.36728231292517005</v>
      </c>
      <c r="M48" s="360">
        <f t="shared" si="19"/>
        <v>0.36728231292517005</v>
      </c>
      <c r="N48" s="360">
        <f t="shared" si="19"/>
        <v>0.36728231292517005</v>
      </c>
      <c r="O48" s="360">
        <f t="shared" si="19"/>
        <v>0.36728231292517005</v>
      </c>
      <c r="P48" s="360">
        <f t="shared" si="19"/>
        <v>0.39645934564301916</v>
      </c>
      <c r="Q48" s="360">
        <f t="shared" si="19"/>
        <v>0.40773015873015866</v>
      </c>
      <c r="R48" s="360">
        <f t="shared" si="19"/>
        <v>0.40773015873015866</v>
      </c>
      <c r="S48" s="360">
        <f t="shared" si="19"/>
        <v>0.40773015873015866</v>
      </c>
      <c r="T48" s="360">
        <f t="shared" si="19"/>
        <v>0.40773015873015866</v>
      </c>
      <c r="U48" s="360">
        <f t="shared" si="19"/>
        <v>0.40773015873015866</v>
      </c>
      <c r="V48" s="360">
        <f t="shared" si="19"/>
        <v>0.40773015873015866</v>
      </c>
      <c r="W48" s="360">
        <f t="shared" si="19"/>
        <v>0.40773015873015866</v>
      </c>
      <c r="X48" s="360">
        <f t="shared" si="19"/>
        <v>0.40773015873015866</v>
      </c>
      <c r="Y48" s="360">
        <f t="shared" si="19"/>
        <v>0.40773015873015866</v>
      </c>
      <c r="Z48" s="360">
        <f t="shared" si="19"/>
        <v>0.40773015873015866</v>
      </c>
      <c r="AA48" s="360">
        <f t="shared" si="19"/>
        <v>0.40773015873015866</v>
      </c>
      <c r="AB48" s="360">
        <f t="shared" si="19"/>
        <v>0.47505602240896366</v>
      </c>
      <c r="AC48" s="360">
        <f t="shared" si="19"/>
        <v>0.49833333333333335</v>
      </c>
      <c r="AD48" s="360">
        <f t="shared" si="19"/>
        <v>0.49833333333333335</v>
      </c>
      <c r="AE48" s="360">
        <f t="shared" si="19"/>
        <v>0.49833333333333335</v>
      </c>
      <c r="AF48" s="360">
        <f t="shared" si="19"/>
        <v>0.49833333333333335</v>
      </c>
      <c r="AG48" s="360">
        <f t="shared" si="19"/>
        <v>0.49833333333333335</v>
      </c>
      <c r="AH48" s="360">
        <f t="shared" si="19"/>
        <v>0.49833333333333335</v>
      </c>
      <c r="AI48" s="360">
        <f t="shared" si="19"/>
        <v>0.49833333333333335</v>
      </c>
      <c r="AJ48" s="360">
        <f t="shared" si="19"/>
        <v>0.49833333333333335</v>
      </c>
      <c r="AK48" s="360">
        <f t="shared" si="19"/>
        <v>0.49833333333333335</v>
      </c>
      <c r="AL48" s="360">
        <f t="shared" si="19"/>
        <v>0.49833333333333335</v>
      </c>
      <c r="AM48" s="360">
        <f t="shared" si="19"/>
        <v>0.49833333333333335</v>
      </c>
      <c r="AN48" s="361"/>
      <c r="AO48" s="362"/>
    </row>
    <row r="49" spans="2:41" s="337" customFormat="1" ht="17" customHeight="1" x14ac:dyDescent="0.15">
      <c r="B49" s="363" t="s">
        <v>53</v>
      </c>
      <c r="C49" s="364"/>
      <c r="D49" s="365">
        <f t="shared" ref="D49:AI49" si="20">D47/$D$51</f>
        <v>-0.12910641490558958</v>
      </c>
      <c r="E49" s="365">
        <f t="shared" si="20"/>
        <v>0.4006842565962237</v>
      </c>
      <c r="F49" s="365">
        <f t="shared" si="20"/>
        <v>0.45715343253720142</v>
      </c>
      <c r="G49" s="365">
        <f t="shared" si="20"/>
        <v>0.52440665249468532</v>
      </c>
      <c r="H49" s="365">
        <f t="shared" si="20"/>
        <v>0.61989446042265828</v>
      </c>
      <c r="I49" s="365">
        <f t="shared" si="20"/>
        <v>0.64812904839314744</v>
      </c>
      <c r="J49" s="365">
        <f t="shared" si="20"/>
        <v>0.64812904839314744</v>
      </c>
      <c r="K49" s="365">
        <f t="shared" si="20"/>
        <v>0.64812904839314744</v>
      </c>
      <c r="L49" s="365">
        <f t="shared" si="20"/>
        <v>0.64812904839314744</v>
      </c>
      <c r="M49" s="365">
        <f t="shared" si="20"/>
        <v>0.64812904839314744</v>
      </c>
      <c r="N49" s="365">
        <f t="shared" si="20"/>
        <v>0.64812904839314744</v>
      </c>
      <c r="O49" s="365">
        <f t="shared" si="20"/>
        <v>0.64812904839314744</v>
      </c>
      <c r="P49" s="365">
        <f t="shared" si="20"/>
        <v>0.73459747405276987</v>
      </c>
      <c r="Q49" s="365">
        <f t="shared" si="20"/>
        <v>0.77089908715768407</v>
      </c>
      <c r="R49" s="365">
        <f t="shared" si="20"/>
        <v>0.77089908715768407</v>
      </c>
      <c r="S49" s="365">
        <f t="shared" si="20"/>
        <v>0.77089908715768407</v>
      </c>
      <c r="T49" s="365">
        <f t="shared" si="20"/>
        <v>0.77089908715768407</v>
      </c>
      <c r="U49" s="365">
        <f t="shared" si="20"/>
        <v>0.77089908715768407</v>
      </c>
      <c r="V49" s="365">
        <f t="shared" si="20"/>
        <v>0.77089908715768407</v>
      </c>
      <c r="W49" s="365">
        <f t="shared" si="20"/>
        <v>0.77089908715768407</v>
      </c>
      <c r="X49" s="365">
        <f t="shared" si="20"/>
        <v>0.77089908715768407</v>
      </c>
      <c r="Y49" s="365">
        <f t="shared" si="20"/>
        <v>0.77089908715768407</v>
      </c>
      <c r="Z49" s="365">
        <f t="shared" si="20"/>
        <v>0.77089908715768407</v>
      </c>
      <c r="AA49" s="365">
        <f t="shared" si="20"/>
        <v>0.77089908715768407</v>
      </c>
      <c r="AB49" s="365">
        <f t="shared" si="20"/>
        <v>1.0179517318994624</v>
      </c>
      <c r="AC49" s="365">
        <f t="shared" si="20"/>
        <v>1.1216706264849319</v>
      </c>
      <c r="AD49" s="365">
        <f t="shared" si="20"/>
        <v>1.1216706264849319</v>
      </c>
      <c r="AE49" s="365">
        <f t="shared" si="20"/>
        <v>1.1216706264849319</v>
      </c>
      <c r="AF49" s="365">
        <f t="shared" si="20"/>
        <v>1.1216706264849319</v>
      </c>
      <c r="AG49" s="365">
        <f t="shared" si="20"/>
        <v>1.1216706264849319</v>
      </c>
      <c r="AH49" s="365">
        <f t="shared" si="20"/>
        <v>1.1216706264849319</v>
      </c>
      <c r="AI49" s="365">
        <f t="shared" si="20"/>
        <v>1.1216706264849319</v>
      </c>
      <c r="AJ49" s="365">
        <f>AJ47/$D$51</f>
        <v>1.1216706264849319</v>
      </c>
      <c r="AK49" s="365">
        <f>AK47/$D$51</f>
        <v>1.1216706264849319</v>
      </c>
      <c r="AL49" s="365">
        <f>AL47/$D$51</f>
        <v>1.1216706264849319</v>
      </c>
      <c r="AM49" s="365">
        <f>AM47/$D$51</f>
        <v>1.1216706264849319</v>
      </c>
      <c r="AN49" s="361"/>
      <c r="AO49" s="362"/>
    </row>
    <row r="50" spans="2:41" s="370" customFormat="1" ht="17" customHeight="1" x14ac:dyDescent="0.15">
      <c r="B50" s="366" t="s">
        <v>6</v>
      </c>
      <c r="C50" s="367"/>
      <c r="D50" s="368">
        <f>SUM((D47+(D51*-1)))</f>
        <v>-9029.4639999999999</v>
      </c>
      <c r="E50" s="368">
        <f t="shared" ref="E50:AM50" si="21">D50+E47</f>
        <v>-5825.1919999999991</v>
      </c>
      <c r="F50" s="368">
        <f t="shared" si="21"/>
        <v>-2169.3359999999993</v>
      </c>
      <c r="G50" s="369">
        <f t="shared" si="21"/>
        <v>2024.3439999999991</v>
      </c>
      <c r="H50" s="369">
        <f t="shared" si="21"/>
        <v>6981.6399999999976</v>
      </c>
      <c r="I50" s="369">
        <f t="shared" si="21"/>
        <v>12164.727999999997</v>
      </c>
      <c r="J50" s="369">
        <f t="shared" si="21"/>
        <v>17347.815999999999</v>
      </c>
      <c r="K50" s="369">
        <f t="shared" si="21"/>
        <v>22530.903999999999</v>
      </c>
      <c r="L50" s="369">
        <f t="shared" si="21"/>
        <v>27713.991999999998</v>
      </c>
      <c r="M50" s="369">
        <f t="shared" si="21"/>
        <v>32897.08</v>
      </c>
      <c r="N50" s="369">
        <f t="shared" si="21"/>
        <v>38080.168000000005</v>
      </c>
      <c r="O50" s="369">
        <f t="shared" si="21"/>
        <v>43263.256000000008</v>
      </c>
      <c r="P50" s="369">
        <f t="shared" si="21"/>
        <v>49137.832000000009</v>
      </c>
      <c r="Q50" s="369">
        <f t="shared" si="21"/>
        <v>55302.712000000007</v>
      </c>
      <c r="R50" s="369">
        <f t="shared" si="21"/>
        <v>61467.592000000004</v>
      </c>
      <c r="S50" s="369">
        <f t="shared" si="21"/>
        <v>67632.472000000009</v>
      </c>
      <c r="T50" s="369">
        <f t="shared" si="21"/>
        <v>73797.352000000014</v>
      </c>
      <c r="U50" s="369">
        <f t="shared" si="21"/>
        <v>79962.232000000018</v>
      </c>
      <c r="V50" s="369">
        <f t="shared" si="21"/>
        <v>86127.112000000023</v>
      </c>
      <c r="W50" s="369">
        <f t="shared" si="21"/>
        <v>92291.992000000027</v>
      </c>
      <c r="X50" s="369">
        <f t="shared" si="21"/>
        <v>98456.872000000032</v>
      </c>
      <c r="Y50" s="369">
        <f t="shared" si="21"/>
        <v>104621.75200000004</v>
      </c>
      <c r="Z50" s="369">
        <f t="shared" si="21"/>
        <v>110786.63200000004</v>
      </c>
      <c r="AA50" s="369">
        <f t="shared" si="21"/>
        <v>116951.51200000005</v>
      </c>
      <c r="AB50" s="369">
        <f t="shared" si="21"/>
        <v>125092.07200000004</v>
      </c>
      <c r="AC50" s="369">
        <f t="shared" si="21"/>
        <v>134062.07200000004</v>
      </c>
      <c r="AD50" s="369">
        <f t="shared" si="21"/>
        <v>143032.07200000004</v>
      </c>
      <c r="AE50" s="369">
        <f t="shared" si="21"/>
        <v>152002.07200000004</v>
      </c>
      <c r="AF50" s="369">
        <f t="shared" si="21"/>
        <v>160972.07200000004</v>
      </c>
      <c r="AG50" s="369">
        <f t="shared" si="21"/>
        <v>169942.07200000004</v>
      </c>
      <c r="AH50" s="369">
        <f t="shared" si="21"/>
        <v>178912.07200000004</v>
      </c>
      <c r="AI50" s="369">
        <f t="shared" si="21"/>
        <v>187882.07200000004</v>
      </c>
      <c r="AJ50" s="369">
        <f t="shared" si="21"/>
        <v>196852.07200000004</v>
      </c>
      <c r="AK50" s="369">
        <f t="shared" si="21"/>
        <v>205822.07200000004</v>
      </c>
      <c r="AL50" s="369">
        <f t="shared" si="21"/>
        <v>214792.07200000004</v>
      </c>
      <c r="AM50" s="369">
        <f t="shared" si="21"/>
        <v>223762.07200000004</v>
      </c>
      <c r="AN50" s="361"/>
      <c r="AO50" s="362"/>
    </row>
    <row r="51" spans="2:41" s="371" customFormat="1" ht="17" customHeight="1" x14ac:dyDescent="0.15">
      <c r="B51" s="519" t="s">
        <v>24</v>
      </c>
      <c r="C51" s="520"/>
      <c r="D51" s="514">
        <f>'Investimento Inicial'!$F$57</f>
        <v>7997</v>
      </c>
      <c r="E51" s="514"/>
      <c r="F51" s="514"/>
      <c r="AO51" s="372"/>
    </row>
    <row r="52" spans="2:41" s="373" customFormat="1" ht="27" customHeight="1" x14ac:dyDescent="0.15">
      <c r="E52" s="374"/>
      <c r="F52" s="375"/>
      <c r="G52" s="375"/>
      <c r="H52" s="375"/>
      <c r="I52" s="375"/>
      <c r="J52" s="375"/>
      <c r="K52" s="375"/>
      <c r="L52" s="375"/>
      <c r="M52" s="375"/>
      <c r="N52" s="375"/>
      <c r="O52" s="374"/>
      <c r="AN52" s="371"/>
      <c r="AO52" s="376"/>
    </row>
    <row r="53" spans="2:41" s="373" customFormat="1" ht="27" customHeight="1" x14ac:dyDescent="0.15">
      <c r="B53" s="377"/>
      <c r="P53" s="377"/>
      <c r="AN53" s="371"/>
      <c r="AO53" s="376"/>
    </row>
    <row r="54" spans="2:41" s="373" customFormat="1" ht="27" customHeight="1" x14ac:dyDescent="0.15">
      <c r="B54" s="377"/>
      <c r="C54" s="377"/>
      <c r="D54" s="378"/>
      <c r="E54" s="378"/>
      <c r="F54" s="378"/>
      <c r="H54" s="379"/>
      <c r="K54" s="379"/>
      <c r="P54" s="377"/>
      <c r="AN54" s="371"/>
      <c r="AO54" s="376"/>
    </row>
    <row r="55" spans="2:41" s="373" customFormat="1" ht="27" customHeight="1" x14ac:dyDescent="0.15">
      <c r="B55" s="377"/>
      <c r="C55" s="377"/>
      <c r="D55" s="378"/>
      <c r="E55" s="378"/>
      <c r="F55" s="378"/>
      <c r="H55" s="379"/>
      <c r="K55" s="379"/>
      <c r="P55" s="377"/>
      <c r="AN55" s="371"/>
      <c r="AO55" s="376"/>
    </row>
    <row r="56" spans="2:41" s="373" customFormat="1" ht="27" customHeight="1" x14ac:dyDescent="0.15">
      <c r="B56" s="377"/>
      <c r="C56" s="377"/>
      <c r="D56" s="378"/>
      <c r="E56" s="378"/>
      <c r="F56" s="378"/>
      <c r="H56" s="379"/>
      <c r="K56" s="379"/>
      <c r="P56" s="377"/>
      <c r="AN56" s="371"/>
      <c r="AO56" s="376"/>
    </row>
    <row r="57" spans="2:41" s="373" customFormat="1" ht="27" customHeight="1" x14ac:dyDescent="0.15">
      <c r="B57" s="377"/>
      <c r="C57" s="377"/>
      <c r="D57" s="378"/>
      <c r="E57" s="378"/>
      <c r="F57" s="378"/>
      <c r="H57" s="379"/>
      <c r="K57" s="379"/>
      <c r="P57" s="377"/>
      <c r="AN57" s="371"/>
      <c r="AO57" s="376"/>
    </row>
    <row r="58" spans="2:41" s="373" customFormat="1" ht="27" customHeight="1" x14ac:dyDescent="0.15">
      <c r="B58" s="377"/>
      <c r="C58" s="377"/>
      <c r="D58" s="378"/>
      <c r="E58" s="378"/>
      <c r="F58" s="378"/>
      <c r="H58" s="379"/>
      <c r="K58" s="379"/>
      <c r="P58" s="377"/>
      <c r="AN58" s="371"/>
      <c r="AO58" s="376"/>
    </row>
    <row r="59" spans="2:41" s="373" customFormat="1" ht="27" customHeight="1" x14ac:dyDescent="0.15">
      <c r="B59" s="377"/>
      <c r="C59" s="377"/>
      <c r="D59" s="378"/>
      <c r="E59" s="378"/>
      <c r="F59" s="378"/>
      <c r="H59" s="379"/>
      <c r="K59" s="379"/>
      <c r="P59" s="377"/>
      <c r="AN59" s="371"/>
      <c r="AO59" s="376"/>
    </row>
    <row r="60" spans="2:41" s="373" customFormat="1" ht="27" customHeight="1" x14ac:dyDescent="0.15">
      <c r="B60" s="377"/>
      <c r="C60" s="377"/>
      <c r="D60" s="378"/>
      <c r="E60" s="378"/>
      <c r="F60" s="378"/>
      <c r="H60" s="379"/>
      <c r="K60" s="379"/>
      <c r="P60" s="377"/>
      <c r="AN60" s="371"/>
      <c r="AO60" s="376"/>
    </row>
    <row r="61" spans="2:41" s="373" customFormat="1" ht="27" customHeight="1" x14ac:dyDescent="0.15">
      <c r="B61" s="377"/>
      <c r="C61" s="377"/>
      <c r="D61" s="378"/>
      <c r="E61" s="378"/>
      <c r="F61" s="378"/>
      <c r="H61" s="379"/>
      <c r="K61" s="379"/>
      <c r="P61" s="377"/>
      <c r="AN61" s="371"/>
      <c r="AO61" s="376"/>
    </row>
    <row r="62" spans="2:41" s="373" customFormat="1" ht="27" customHeight="1" x14ac:dyDescent="0.15">
      <c r="B62" s="377"/>
      <c r="C62" s="377"/>
      <c r="D62" s="378"/>
      <c r="E62" s="378"/>
      <c r="F62" s="378"/>
      <c r="H62" s="379"/>
      <c r="K62" s="379"/>
      <c r="P62" s="377"/>
      <c r="AN62" s="371"/>
      <c r="AO62" s="376"/>
    </row>
    <row r="63" spans="2:41" s="373" customFormat="1" ht="27" customHeight="1" x14ac:dyDescent="0.15">
      <c r="B63" s="377"/>
      <c r="C63" s="377"/>
      <c r="D63" s="378"/>
      <c r="E63" s="378"/>
      <c r="F63" s="378"/>
      <c r="H63" s="379"/>
      <c r="K63" s="379"/>
      <c r="P63" s="377"/>
      <c r="AN63" s="371"/>
      <c r="AO63" s="376"/>
    </row>
    <row r="64" spans="2:41" s="373" customFormat="1" ht="27" customHeight="1" x14ac:dyDescent="0.15">
      <c r="B64" s="377"/>
      <c r="C64" s="377"/>
      <c r="D64" s="378"/>
      <c r="E64" s="378"/>
      <c r="F64" s="378"/>
      <c r="H64" s="379"/>
      <c r="K64" s="379"/>
      <c r="P64" s="377"/>
      <c r="AN64" s="371"/>
      <c r="AO64" s="376"/>
    </row>
    <row r="65" spans="2:41" ht="27" customHeight="1" x14ac:dyDescent="0.15"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380"/>
    </row>
    <row r="66" spans="2:41" ht="27" customHeight="1" x14ac:dyDescent="0.15"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380"/>
    </row>
    <row r="67" spans="2:41" ht="27" customHeight="1" x14ac:dyDescent="0.15"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380"/>
    </row>
    <row r="68" spans="2:41" ht="27" customHeight="1" x14ac:dyDescent="0.1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380"/>
    </row>
    <row r="69" spans="2:41" ht="27" customHeight="1" x14ac:dyDescent="0.15"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380"/>
    </row>
    <row r="70" spans="2:41" ht="27" customHeight="1" x14ac:dyDescent="0.15"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380"/>
    </row>
    <row r="71" spans="2:41" ht="27" customHeight="1" x14ac:dyDescent="0.15"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380"/>
    </row>
    <row r="72" spans="2:41" ht="27" customHeight="1" x14ac:dyDescent="0.15"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380"/>
    </row>
    <row r="73" spans="2:41" s="381" customFormat="1" ht="27" customHeight="1" x14ac:dyDescent="0.15"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380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382"/>
      <c r="AO73" s="296"/>
    </row>
    <row r="74" spans="2:41" s="381" customFormat="1" ht="27" customHeight="1" x14ac:dyDescent="0.15"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380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382"/>
      <c r="AO74" s="296"/>
    </row>
    <row r="75" spans="2:41" s="381" customFormat="1" ht="27" customHeight="1" x14ac:dyDescent="0.15"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380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382"/>
      <c r="AO75" s="296"/>
    </row>
    <row r="76" spans="2:41" s="381" customFormat="1" ht="27" customHeight="1" x14ac:dyDescent="0.15"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380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382"/>
      <c r="AO76" s="296"/>
    </row>
    <row r="77" spans="2:41" s="381" customFormat="1" ht="27" customHeight="1" x14ac:dyDescent="0.15"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380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382"/>
      <c r="AO77" s="296"/>
    </row>
    <row r="78" spans="2:41" s="381" customFormat="1" ht="27" customHeight="1" x14ac:dyDescent="0.15"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380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382"/>
      <c r="AO78" s="296"/>
    </row>
    <row r="79" spans="2:41" s="381" customFormat="1" ht="27" customHeight="1" x14ac:dyDescent="0.15"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380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382"/>
      <c r="AO79" s="296"/>
    </row>
    <row r="80" spans="2:41" s="381" customFormat="1" ht="27" customHeight="1" x14ac:dyDescent="0.15"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380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382"/>
      <c r="AO80" s="296"/>
    </row>
    <row r="81" spans="2:41" s="381" customFormat="1" ht="27" customHeight="1" x14ac:dyDescent="0.15"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380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382"/>
      <c r="AO81" s="296"/>
    </row>
    <row r="82" spans="2:41" s="381" customFormat="1" ht="27" customHeight="1" x14ac:dyDescent="0.15"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380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382"/>
      <c r="AO82" s="296"/>
    </row>
    <row r="83" spans="2:41" s="381" customFormat="1" ht="27" customHeight="1" x14ac:dyDescent="0.15"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380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382"/>
      <c r="AO83" s="296"/>
    </row>
    <row r="84" spans="2:41" s="381" customFormat="1" ht="27" customHeight="1" x14ac:dyDescent="0.15"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380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382"/>
      <c r="AO84" s="296"/>
    </row>
    <row r="85" spans="2:41" s="381" customFormat="1" ht="27" customHeight="1" x14ac:dyDescent="0.15"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380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382"/>
      <c r="AO85" s="296"/>
    </row>
    <row r="86" spans="2:41" s="381" customFormat="1" ht="27" customHeight="1" x14ac:dyDescent="0.15"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380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382"/>
      <c r="AO86" s="296"/>
    </row>
    <row r="87" spans="2:41" s="381" customFormat="1" ht="27" customHeight="1" x14ac:dyDescent="0.15"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380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382"/>
      <c r="AO87" s="296"/>
    </row>
    <row r="88" spans="2:41" s="381" customFormat="1" ht="27" customHeight="1" x14ac:dyDescent="0.15"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380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382"/>
      <c r="AO88" s="296"/>
    </row>
    <row r="89" spans="2:41" s="381" customFormat="1" ht="27" customHeight="1" x14ac:dyDescent="0.15"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380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382"/>
      <c r="AO89" s="296"/>
    </row>
    <row r="90" spans="2:41" s="381" customFormat="1" ht="27" customHeight="1" x14ac:dyDescent="0.15"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380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382"/>
      <c r="AO90" s="296"/>
    </row>
    <row r="91" spans="2:41" s="381" customFormat="1" ht="27" customHeight="1" x14ac:dyDescent="0.15"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380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382"/>
      <c r="AO91" s="296"/>
    </row>
    <row r="92" spans="2:41" s="381" customFormat="1" ht="27" customHeight="1" x14ac:dyDescent="0.15"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380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382"/>
      <c r="AO92" s="296"/>
    </row>
    <row r="93" spans="2:41" s="381" customFormat="1" ht="27" customHeight="1" x14ac:dyDescent="0.15"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380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382"/>
      <c r="AO93" s="296"/>
    </row>
    <row r="94" spans="2:41" s="381" customFormat="1" ht="27" customHeight="1" x14ac:dyDescent="0.15"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380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382"/>
      <c r="AO94" s="296"/>
    </row>
    <row r="95" spans="2:41" s="381" customFormat="1" ht="27" customHeight="1" x14ac:dyDescent="0.15"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380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382"/>
      <c r="AO95" s="296"/>
    </row>
    <row r="96" spans="2:41" s="381" customFormat="1" ht="27" customHeight="1" x14ac:dyDescent="0.15"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380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382"/>
      <c r="AO96" s="296"/>
    </row>
    <row r="97" spans="2:41" s="381" customFormat="1" ht="27" customHeight="1" x14ac:dyDescent="0.15"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380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382"/>
      <c r="AO97" s="296"/>
    </row>
    <row r="98" spans="2:41" s="381" customFormat="1" ht="27" customHeight="1" x14ac:dyDescent="0.15"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380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382"/>
      <c r="AO98" s="296"/>
    </row>
    <row r="99" spans="2:41" s="381" customFormat="1" ht="27" customHeight="1" x14ac:dyDescent="0.15"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380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382"/>
      <c r="AO99" s="296"/>
    </row>
    <row r="100" spans="2:41" s="381" customFormat="1" ht="27" customHeight="1" x14ac:dyDescent="0.15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380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382"/>
      <c r="AO100" s="296"/>
    </row>
    <row r="101" spans="2:41" s="381" customFormat="1" ht="27" customHeight="1" x14ac:dyDescent="0.15"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380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382"/>
      <c r="AO101" s="296"/>
    </row>
    <row r="102" spans="2:41" s="381" customFormat="1" ht="27" customHeight="1" x14ac:dyDescent="0.15"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380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382"/>
      <c r="AO102" s="296"/>
    </row>
    <row r="103" spans="2:41" s="381" customFormat="1" ht="27" customHeight="1" x14ac:dyDescent="0.15"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380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382"/>
      <c r="AO103" s="296"/>
    </row>
    <row r="104" spans="2:41" s="381" customFormat="1" ht="27" customHeight="1" x14ac:dyDescent="0.15"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380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382"/>
      <c r="AO104" s="296"/>
    </row>
    <row r="105" spans="2:41" s="381" customFormat="1" ht="27" customHeight="1" x14ac:dyDescent="0.15"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380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382"/>
      <c r="AO105" s="296"/>
    </row>
    <row r="106" spans="2:41" s="381" customFormat="1" ht="27" customHeight="1" x14ac:dyDescent="0.15"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380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382"/>
      <c r="AO106" s="296"/>
    </row>
    <row r="107" spans="2:41" s="381" customFormat="1" ht="27" customHeight="1" x14ac:dyDescent="0.15"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380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382"/>
      <c r="AO107" s="296"/>
    </row>
    <row r="108" spans="2:41" s="381" customFormat="1" ht="27" customHeight="1" x14ac:dyDescent="0.15"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380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382"/>
      <c r="AO108" s="296"/>
    </row>
    <row r="109" spans="2:41" s="381" customFormat="1" ht="27" customHeight="1" x14ac:dyDescent="0.15"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380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382"/>
      <c r="AO109" s="296"/>
    </row>
    <row r="110" spans="2:41" s="381" customFormat="1" ht="27" customHeight="1" x14ac:dyDescent="0.15"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380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382"/>
      <c r="AO110" s="296"/>
    </row>
    <row r="111" spans="2:41" s="381" customFormat="1" ht="27" customHeight="1" x14ac:dyDescent="0.15"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380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382"/>
      <c r="AO111" s="296"/>
    </row>
    <row r="112" spans="2:41" s="381" customFormat="1" ht="27" customHeight="1" x14ac:dyDescent="0.15"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380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382"/>
      <c r="AO112" s="296"/>
    </row>
    <row r="113" spans="2:41" s="381" customFormat="1" ht="27" customHeight="1" x14ac:dyDescent="0.15"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380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7"/>
      <c r="AL113" s="297"/>
      <c r="AM113" s="297"/>
      <c r="AN113" s="382"/>
      <c r="AO113" s="296"/>
    </row>
    <row r="114" spans="2:41" s="381" customFormat="1" ht="27" customHeight="1" x14ac:dyDescent="0.15"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380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382"/>
      <c r="AO114" s="296"/>
    </row>
    <row r="115" spans="2:41" s="381" customFormat="1" ht="27" customHeight="1" x14ac:dyDescent="0.15"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380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382"/>
      <c r="AO115" s="296"/>
    </row>
    <row r="116" spans="2:41" s="381" customFormat="1" ht="27" customHeight="1" x14ac:dyDescent="0.15"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380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7"/>
      <c r="AL116" s="297"/>
      <c r="AM116" s="297"/>
      <c r="AN116" s="382"/>
      <c r="AO116" s="296"/>
    </row>
    <row r="117" spans="2:41" s="381" customFormat="1" ht="27" customHeight="1" x14ac:dyDescent="0.15">
      <c r="B117" s="297"/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380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7"/>
      <c r="AL117" s="297"/>
      <c r="AM117" s="297"/>
      <c r="AN117" s="382"/>
      <c r="AO117" s="296"/>
    </row>
    <row r="118" spans="2:41" s="381" customFormat="1" ht="27" customHeight="1" x14ac:dyDescent="0.15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380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7"/>
      <c r="AL118" s="297"/>
      <c r="AM118" s="297"/>
      <c r="AN118" s="382"/>
      <c r="AO118" s="296"/>
    </row>
    <row r="119" spans="2:41" s="381" customFormat="1" ht="27" customHeight="1" x14ac:dyDescent="0.15"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380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382"/>
      <c r="AO119" s="296"/>
    </row>
    <row r="120" spans="2:41" s="381" customFormat="1" ht="27" customHeight="1" x14ac:dyDescent="0.15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380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7"/>
      <c r="AL120" s="297"/>
      <c r="AM120" s="297"/>
      <c r="AN120" s="382"/>
      <c r="AO120" s="296"/>
    </row>
    <row r="121" spans="2:41" s="381" customFormat="1" ht="27" customHeight="1" x14ac:dyDescent="0.15"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380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382"/>
      <c r="AO121" s="296"/>
    </row>
    <row r="122" spans="2:41" s="381" customFormat="1" ht="27" customHeight="1" x14ac:dyDescent="0.15"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380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382"/>
      <c r="AO122" s="296"/>
    </row>
    <row r="123" spans="2:41" s="381" customFormat="1" ht="27" customHeight="1" x14ac:dyDescent="0.15"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380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7"/>
      <c r="AL123" s="297"/>
      <c r="AM123" s="297"/>
      <c r="AN123" s="382"/>
      <c r="AO123" s="296"/>
    </row>
    <row r="124" spans="2:41" s="381" customFormat="1" ht="27" customHeight="1" x14ac:dyDescent="0.15"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380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382"/>
      <c r="AO124" s="296"/>
    </row>
    <row r="125" spans="2:41" s="381" customFormat="1" ht="27" customHeight="1" x14ac:dyDescent="0.15"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380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382"/>
      <c r="AO125" s="296"/>
    </row>
    <row r="126" spans="2:41" s="381" customFormat="1" ht="27" customHeight="1" x14ac:dyDescent="0.15"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380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382"/>
      <c r="AO126" s="296"/>
    </row>
    <row r="127" spans="2:41" s="381" customFormat="1" ht="27" customHeight="1" x14ac:dyDescent="0.15"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380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382"/>
      <c r="AO127" s="296"/>
    </row>
    <row r="128" spans="2:41" s="381" customFormat="1" ht="27" customHeight="1" x14ac:dyDescent="0.15"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380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382"/>
      <c r="AO128" s="296"/>
    </row>
    <row r="129" spans="2:41" s="381" customFormat="1" ht="27" customHeight="1" x14ac:dyDescent="0.15"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380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382"/>
      <c r="AO129" s="296"/>
    </row>
    <row r="130" spans="2:41" s="381" customFormat="1" ht="27" customHeight="1" x14ac:dyDescent="0.15"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380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382"/>
      <c r="AO130" s="296"/>
    </row>
    <row r="131" spans="2:41" s="381" customFormat="1" ht="27" customHeight="1" x14ac:dyDescent="0.15">
      <c r="B131" s="297"/>
      <c r="C131" s="297"/>
      <c r="D131" s="297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380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382"/>
      <c r="AO131" s="296"/>
    </row>
    <row r="132" spans="2:41" s="381" customFormat="1" ht="27" customHeight="1" x14ac:dyDescent="0.15"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380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382"/>
      <c r="AO132" s="296"/>
    </row>
    <row r="133" spans="2:41" s="381" customFormat="1" ht="27" customHeight="1" x14ac:dyDescent="0.15"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380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382"/>
      <c r="AO133" s="296"/>
    </row>
    <row r="134" spans="2:41" s="381" customFormat="1" ht="27" customHeight="1" x14ac:dyDescent="0.15"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380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382"/>
      <c r="AO134" s="296"/>
    </row>
    <row r="135" spans="2:41" s="381" customFormat="1" ht="27" customHeight="1" x14ac:dyDescent="0.15"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380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382"/>
      <c r="AO135" s="296"/>
    </row>
    <row r="136" spans="2:41" s="381" customFormat="1" ht="27" customHeight="1" x14ac:dyDescent="0.15"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380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382"/>
      <c r="AO136" s="296"/>
    </row>
    <row r="137" spans="2:41" s="381" customFormat="1" ht="27" customHeight="1" x14ac:dyDescent="0.15"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380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7"/>
      <c r="AL137" s="297"/>
      <c r="AM137" s="297"/>
      <c r="AN137" s="382"/>
      <c r="AO137" s="296"/>
    </row>
    <row r="138" spans="2:41" s="381" customFormat="1" ht="27" customHeight="1" x14ac:dyDescent="0.15"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380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7"/>
      <c r="AL138" s="297"/>
      <c r="AM138" s="297"/>
      <c r="AN138" s="382"/>
      <c r="AO138" s="296"/>
    </row>
    <row r="139" spans="2:41" s="381" customFormat="1" ht="27" customHeight="1" x14ac:dyDescent="0.15">
      <c r="B139" s="297"/>
      <c r="C139" s="297"/>
      <c r="D139" s="29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380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7"/>
      <c r="AL139" s="297"/>
      <c r="AM139" s="297"/>
      <c r="AN139" s="382"/>
      <c r="AO139" s="296"/>
    </row>
    <row r="140" spans="2:41" s="381" customFormat="1" ht="27" customHeight="1" x14ac:dyDescent="0.15"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380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7"/>
      <c r="AL140" s="297"/>
      <c r="AM140" s="297"/>
      <c r="AN140" s="382"/>
      <c r="AO140" s="296"/>
    </row>
    <row r="141" spans="2:41" s="381" customFormat="1" ht="27" customHeight="1" x14ac:dyDescent="0.15"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380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7"/>
      <c r="AL141" s="297"/>
      <c r="AM141" s="297"/>
      <c r="AN141" s="382"/>
      <c r="AO141" s="296"/>
    </row>
    <row r="142" spans="2:41" s="381" customFormat="1" ht="27" customHeight="1" x14ac:dyDescent="0.15"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380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382"/>
      <c r="AO142" s="296"/>
    </row>
    <row r="143" spans="2:41" s="381" customFormat="1" ht="27" customHeight="1" x14ac:dyDescent="0.15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380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7"/>
      <c r="AL143" s="297"/>
      <c r="AM143" s="297"/>
      <c r="AN143" s="382"/>
      <c r="AO143" s="296"/>
    </row>
    <row r="144" spans="2:41" s="381" customFormat="1" ht="27" customHeight="1" x14ac:dyDescent="0.15">
      <c r="B144" s="297"/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380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7"/>
      <c r="AL144" s="297"/>
      <c r="AM144" s="297"/>
      <c r="AN144" s="382"/>
      <c r="AO144" s="296"/>
    </row>
    <row r="145" spans="2:41" s="381" customFormat="1" ht="27" customHeight="1" x14ac:dyDescent="0.15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380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/>
      <c r="AL145" s="297"/>
      <c r="AM145" s="297"/>
      <c r="AN145" s="382"/>
      <c r="AO145" s="296"/>
    </row>
    <row r="146" spans="2:41" s="381" customFormat="1" ht="27" customHeight="1" x14ac:dyDescent="0.15"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380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382"/>
      <c r="AO146" s="296"/>
    </row>
    <row r="147" spans="2:41" s="381" customFormat="1" ht="27" customHeight="1" x14ac:dyDescent="0.15"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380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382"/>
      <c r="AO147" s="296"/>
    </row>
    <row r="148" spans="2:41" s="381" customFormat="1" ht="27" customHeight="1" x14ac:dyDescent="0.15"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380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382"/>
      <c r="AO148" s="296"/>
    </row>
    <row r="149" spans="2:41" s="381" customFormat="1" ht="27" customHeight="1" x14ac:dyDescent="0.15"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380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382"/>
      <c r="AO149" s="296"/>
    </row>
    <row r="150" spans="2:41" s="381" customFormat="1" ht="27" customHeight="1" x14ac:dyDescent="0.15"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380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382"/>
      <c r="AO150" s="296"/>
    </row>
    <row r="151" spans="2:41" s="381" customFormat="1" ht="27" customHeight="1" x14ac:dyDescent="0.15"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380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382"/>
      <c r="AO151" s="296"/>
    </row>
    <row r="152" spans="2:41" s="381" customFormat="1" ht="27" customHeight="1" x14ac:dyDescent="0.15"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380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382"/>
      <c r="AO152" s="296"/>
    </row>
    <row r="153" spans="2:41" s="381" customFormat="1" ht="27" customHeight="1" x14ac:dyDescent="0.15">
      <c r="B153" s="297"/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380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382"/>
      <c r="AO153" s="296"/>
    </row>
    <row r="154" spans="2:41" s="381" customFormat="1" ht="27" customHeight="1" x14ac:dyDescent="0.15"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380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382"/>
      <c r="AO154" s="296"/>
    </row>
    <row r="155" spans="2:41" s="381" customFormat="1" ht="27" customHeight="1" x14ac:dyDescent="0.15"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380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382"/>
      <c r="AO155" s="296"/>
    </row>
    <row r="156" spans="2:41" s="381" customFormat="1" ht="27" customHeight="1" x14ac:dyDescent="0.15"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380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382"/>
      <c r="AO156" s="296"/>
    </row>
    <row r="157" spans="2:41" s="381" customFormat="1" ht="27" customHeight="1" x14ac:dyDescent="0.15"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380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382"/>
      <c r="AO157" s="296"/>
    </row>
    <row r="158" spans="2:41" s="381" customFormat="1" ht="27" customHeight="1" x14ac:dyDescent="0.15"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380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382"/>
      <c r="AO158" s="296"/>
    </row>
    <row r="159" spans="2:41" s="381" customFormat="1" ht="27" customHeight="1" x14ac:dyDescent="0.15"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380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382"/>
      <c r="AO159" s="296"/>
    </row>
    <row r="160" spans="2:41" s="381" customFormat="1" ht="27" customHeight="1" x14ac:dyDescent="0.15"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380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382"/>
      <c r="AO160" s="296"/>
    </row>
    <row r="161" spans="2:41" s="381" customFormat="1" ht="27" customHeight="1" x14ac:dyDescent="0.15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380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382"/>
      <c r="AO161" s="296"/>
    </row>
    <row r="162" spans="2:41" s="381" customFormat="1" ht="27" customHeight="1" x14ac:dyDescent="0.15">
      <c r="B162" s="297"/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380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7"/>
      <c r="AL162" s="297"/>
      <c r="AM162" s="297"/>
      <c r="AN162" s="382"/>
      <c r="AO162" s="296"/>
    </row>
    <row r="163" spans="2:41" s="381" customFormat="1" ht="27" customHeight="1" x14ac:dyDescent="0.15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380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382"/>
      <c r="AO163" s="296"/>
    </row>
    <row r="164" spans="2:41" s="381" customFormat="1" ht="27" customHeight="1" x14ac:dyDescent="0.15"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380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382"/>
      <c r="AO164" s="296"/>
    </row>
    <row r="165" spans="2:41" s="381" customFormat="1" ht="27" customHeight="1" x14ac:dyDescent="0.15"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380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382"/>
      <c r="AO165" s="296"/>
    </row>
    <row r="166" spans="2:41" s="381" customFormat="1" ht="27" customHeight="1" x14ac:dyDescent="0.15">
      <c r="B166" s="297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380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382"/>
      <c r="AO166" s="296"/>
    </row>
    <row r="167" spans="2:41" s="381" customFormat="1" ht="27" customHeight="1" x14ac:dyDescent="0.15"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380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7"/>
      <c r="AH167" s="297"/>
      <c r="AI167" s="297"/>
      <c r="AJ167" s="297"/>
      <c r="AK167" s="297"/>
      <c r="AL167" s="297"/>
      <c r="AM167" s="297"/>
      <c r="AN167" s="382"/>
      <c r="AO167" s="296"/>
    </row>
    <row r="168" spans="2:41" s="381" customFormat="1" ht="27" customHeight="1" x14ac:dyDescent="0.15"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380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297"/>
      <c r="AD168" s="297"/>
      <c r="AE168" s="297"/>
      <c r="AF168" s="297"/>
      <c r="AG168" s="297"/>
      <c r="AH168" s="297"/>
      <c r="AI168" s="297"/>
      <c r="AJ168" s="297"/>
      <c r="AK168" s="297"/>
      <c r="AL168" s="297"/>
      <c r="AM168" s="297"/>
      <c r="AN168" s="382"/>
      <c r="AO168" s="296"/>
    </row>
    <row r="169" spans="2:41" s="381" customFormat="1" ht="27" customHeight="1" x14ac:dyDescent="0.15"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380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7"/>
      <c r="AM169" s="297"/>
      <c r="AN169" s="382"/>
      <c r="AO169" s="296"/>
    </row>
    <row r="170" spans="2:41" s="381" customFormat="1" ht="27" customHeight="1" x14ac:dyDescent="0.15"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380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382"/>
      <c r="AO170" s="296"/>
    </row>
    <row r="171" spans="2:41" s="381" customFormat="1" ht="27" customHeight="1" x14ac:dyDescent="0.15"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380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382"/>
      <c r="AO171" s="296"/>
    </row>
    <row r="172" spans="2:41" s="381" customFormat="1" ht="27" customHeight="1" x14ac:dyDescent="0.15"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380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382"/>
      <c r="AO172" s="296"/>
    </row>
    <row r="173" spans="2:41" s="381" customFormat="1" ht="27" customHeight="1" x14ac:dyDescent="0.15"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380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382"/>
      <c r="AO173" s="296"/>
    </row>
    <row r="174" spans="2:41" s="381" customFormat="1" ht="27" customHeight="1" x14ac:dyDescent="0.15"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380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382"/>
      <c r="AO174" s="296"/>
    </row>
    <row r="175" spans="2:41" s="381" customFormat="1" ht="27" customHeight="1" x14ac:dyDescent="0.15">
      <c r="B175" s="297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380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7"/>
      <c r="AC175" s="297"/>
      <c r="AD175" s="297"/>
      <c r="AE175" s="297"/>
      <c r="AF175" s="297"/>
      <c r="AG175" s="297"/>
      <c r="AH175" s="297"/>
      <c r="AI175" s="297"/>
      <c r="AJ175" s="297"/>
      <c r="AK175" s="297"/>
      <c r="AL175" s="297"/>
      <c r="AM175" s="297"/>
      <c r="AN175" s="382"/>
      <c r="AO175" s="296"/>
    </row>
    <row r="176" spans="2:41" s="381" customFormat="1" ht="27" customHeight="1" x14ac:dyDescent="0.15">
      <c r="B176" s="297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380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  <c r="AG176" s="297"/>
      <c r="AH176" s="297"/>
      <c r="AI176" s="297"/>
      <c r="AJ176" s="297"/>
      <c r="AK176" s="297"/>
      <c r="AL176" s="297"/>
      <c r="AM176" s="297"/>
      <c r="AN176" s="382"/>
      <c r="AO176" s="296"/>
    </row>
    <row r="177" spans="2:41" s="381" customFormat="1" ht="27" customHeight="1" x14ac:dyDescent="0.15">
      <c r="B177" s="297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380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297"/>
      <c r="AF177" s="297"/>
      <c r="AG177" s="297"/>
      <c r="AH177" s="297"/>
      <c r="AI177" s="297"/>
      <c r="AJ177" s="297"/>
      <c r="AK177" s="297"/>
      <c r="AL177" s="297"/>
      <c r="AM177" s="297"/>
      <c r="AN177" s="382"/>
      <c r="AO177" s="296"/>
    </row>
    <row r="178" spans="2:41" s="381" customFormat="1" ht="27" customHeight="1" x14ac:dyDescent="0.15"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380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  <c r="AD178" s="297"/>
      <c r="AE178" s="297"/>
      <c r="AF178" s="297"/>
      <c r="AG178" s="297"/>
      <c r="AH178" s="297"/>
      <c r="AI178" s="297"/>
      <c r="AJ178" s="297"/>
      <c r="AK178" s="297"/>
      <c r="AL178" s="297"/>
      <c r="AM178" s="297"/>
      <c r="AN178" s="382"/>
      <c r="AO178" s="296"/>
    </row>
    <row r="179" spans="2:41" s="381" customFormat="1" ht="27" customHeight="1" x14ac:dyDescent="0.15"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380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382"/>
      <c r="AO179" s="296"/>
    </row>
    <row r="180" spans="2:41" s="381" customFormat="1" ht="27" customHeight="1" x14ac:dyDescent="0.15"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380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297"/>
      <c r="AL180" s="297"/>
      <c r="AM180" s="297"/>
      <c r="AN180" s="382"/>
      <c r="AO180" s="296"/>
    </row>
    <row r="181" spans="2:41" s="381" customFormat="1" ht="27" customHeight="1" x14ac:dyDescent="0.15"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380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382"/>
      <c r="AO181" s="296"/>
    </row>
    <row r="182" spans="2:41" s="381" customFormat="1" ht="27" customHeight="1" x14ac:dyDescent="0.15">
      <c r="B182" s="297"/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380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382"/>
      <c r="AO182" s="296"/>
    </row>
    <row r="183" spans="2:41" s="381" customFormat="1" ht="27" customHeight="1" x14ac:dyDescent="0.15"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380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7"/>
      <c r="AN183" s="382"/>
      <c r="AO183" s="296"/>
    </row>
    <row r="184" spans="2:41" s="381" customFormat="1" ht="27" customHeight="1" x14ac:dyDescent="0.15"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380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382"/>
      <c r="AO184" s="296"/>
    </row>
    <row r="185" spans="2:41" s="381" customFormat="1" ht="27" customHeight="1" x14ac:dyDescent="0.15"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380"/>
      <c r="R185" s="297"/>
      <c r="S185" s="297"/>
      <c r="T185" s="297"/>
      <c r="U185" s="297"/>
      <c r="V185" s="297"/>
      <c r="W185" s="297"/>
      <c r="X185" s="297"/>
      <c r="Y185" s="297"/>
      <c r="Z185" s="297"/>
      <c r="AA185" s="297"/>
      <c r="AB185" s="297"/>
      <c r="AC185" s="297"/>
      <c r="AD185" s="297"/>
      <c r="AE185" s="297"/>
      <c r="AF185" s="297"/>
      <c r="AG185" s="297"/>
      <c r="AH185" s="297"/>
      <c r="AI185" s="297"/>
      <c r="AJ185" s="297"/>
      <c r="AK185" s="297"/>
      <c r="AL185" s="297"/>
      <c r="AM185" s="297"/>
      <c r="AN185" s="382"/>
      <c r="AO185" s="296"/>
    </row>
    <row r="186" spans="2:41" s="381" customFormat="1" ht="27" customHeight="1" x14ac:dyDescent="0.15"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380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297"/>
      <c r="AL186" s="297"/>
      <c r="AM186" s="297"/>
      <c r="AN186" s="382"/>
      <c r="AO186" s="296"/>
    </row>
    <row r="187" spans="2:41" s="381" customFormat="1" ht="27" customHeight="1" x14ac:dyDescent="0.15"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380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382"/>
      <c r="AO187" s="296"/>
    </row>
    <row r="188" spans="2:41" s="381" customFormat="1" ht="27" customHeight="1" x14ac:dyDescent="0.15"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380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297"/>
      <c r="AL188" s="297"/>
      <c r="AM188" s="297"/>
      <c r="AN188" s="382"/>
      <c r="AO188" s="296"/>
    </row>
    <row r="189" spans="2:41" s="381" customFormat="1" ht="27" customHeight="1" x14ac:dyDescent="0.15"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380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297"/>
      <c r="AC189" s="297"/>
      <c r="AD189" s="297"/>
      <c r="AE189" s="297"/>
      <c r="AF189" s="297"/>
      <c r="AG189" s="297"/>
      <c r="AH189" s="297"/>
      <c r="AI189" s="297"/>
      <c r="AJ189" s="297"/>
      <c r="AK189" s="297"/>
      <c r="AL189" s="297"/>
      <c r="AM189" s="297"/>
      <c r="AN189" s="382"/>
      <c r="AO189" s="296"/>
    </row>
    <row r="190" spans="2:41" s="381" customFormat="1" ht="27" customHeight="1" x14ac:dyDescent="0.15">
      <c r="B190" s="297"/>
      <c r="C190" s="297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380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297"/>
      <c r="AL190" s="297"/>
      <c r="AM190" s="297"/>
      <c r="AN190" s="382"/>
      <c r="AO190" s="296"/>
    </row>
    <row r="191" spans="2:41" s="381" customFormat="1" ht="27" customHeight="1" x14ac:dyDescent="0.15"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  <c r="L191" s="297"/>
      <c r="M191" s="297"/>
      <c r="N191" s="297"/>
      <c r="O191" s="297"/>
      <c r="P191" s="380"/>
      <c r="R191" s="297"/>
      <c r="S191" s="297"/>
      <c r="T191" s="297"/>
      <c r="U191" s="297"/>
      <c r="V191" s="297"/>
      <c r="W191" s="297"/>
      <c r="X191" s="297"/>
      <c r="Y191" s="297"/>
      <c r="Z191" s="297"/>
      <c r="AA191" s="297"/>
      <c r="AB191" s="297"/>
      <c r="AC191" s="297"/>
      <c r="AD191" s="297"/>
      <c r="AE191" s="297"/>
      <c r="AF191" s="297"/>
      <c r="AG191" s="297"/>
      <c r="AH191" s="297"/>
      <c r="AI191" s="297"/>
      <c r="AJ191" s="297"/>
      <c r="AK191" s="297"/>
      <c r="AL191" s="297"/>
      <c r="AM191" s="297"/>
      <c r="AN191" s="382"/>
      <c r="AO191" s="296"/>
    </row>
    <row r="192" spans="2:41" s="381" customFormat="1" ht="27" customHeight="1" x14ac:dyDescent="0.15">
      <c r="B192" s="297"/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380"/>
      <c r="R192" s="297"/>
      <c r="S192" s="297"/>
      <c r="T192" s="297"/>
      <c r="U192" s="297"/>
      <c r="V192" s="297"/>
      <c r="W192" s="297"/>
      <c r="X192" s="297"/>
      <c r="Y192" s="297"/>
      <c r="Z192" s="297"/>
      <c r="AA192" s="297"/>
      <c r="AB192" s="297"/>
      <c r="AC192" s="297"/>
      <c r="AD192" s="297"/>
      <c r="AE192" s="297"/>
      <c r="AF192" s="297"/>
      <c r="AG192" s="297"/>
      <c r="AH192" s="297"/>
      <c r="AI192" s="297"/>
      <c r="AJ192" s="297"/>
      <c r="AK192" s="297"/>
      <c r="AL192" s="297"/>
      <c r="AM192" s="297"/>
      <c r="AN192" s="382"/>
      <c r="AO192" s="296"/>
    </row>
    <row r="193" spans="2:41" s="381" customFormat="1" ht="27" customHeight="1" x14ac:dyDescent="0.15"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380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382"/>
      <c r="AO193" s="296"/>
    </row>
    <row r="194" spans="2:41" s="381" customFormat="1" ht="27" customHeight="1" x14ac:dyDescent="0.15">
      <c r="B194" s="297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  <c r="N194" s="297"/>
      <c r="O194" s="297"/>
      <c r="P194" s="380"/>
      <c r="R194" s="297"/>
      <c r="S194" s="297"/>
      <c r="T194" s="297"/>
      <c r="U194" s="297"/>
      <c r="V194" s="297"/>
      <c r="W194" s="297"/>
      <c r="X194" s="297"/>
      <c r="Y194" s="297"/>
      <c r="Z194" s="297"/>
      <c r="AA194" s="297"/>
      <c r="AB194" s="297"/>
      <c r="AC194" s="297"/>
      <c r="AD194" s="297"/>
      <c r="AE194" s="297"/>
      <c r="AF194" s="297"/>
      <c r="AG194" s="297"/>
      <c r="AH194" s="297"/>
      <c r="AI194" s="297"/>
      <c r="AJ194" s="297"/>
      <c r="AK194" s="297"/>
      <c r="AL194" s="297"/>
      <c r="AM194" s="297"/>
      <c r="AN194" s="382"/>
      <c r="AO194" s="296"/>
    </row>
    <row r="195" spans="2:41" s="381" customFormat="1" ht="27" customHeight="1" x14ac:dyDescent="0.15"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380"/>
      <c r="R195" s="297"/>
      <c r="S195" s="297"/>
      <c r="T195" s="297"/>
      <c r="U195" s="297"/>
      <c r="V195" s="297"/>
      <c r="W195" s="297"/>
      <c r="X195" s="297"/>
      <c r="Y195" s="297"/>
      <c r="Z195" s="297"/>
      <c r="AA195" s="297"/>
      <c r="AB195" s="297"/>
      <c r="AC195" s="297"/>
      <c r="AD195" s="297"/>
      <c r="AE195" s="297"/>
      <c r="AF195" s="297"/>
      <c r="AG195" s="297"/>
      <c r="AH195" s="297"/>
      <c r="AI195" s="297"/>
      <c r="AJ195" s="297"/>
      <c r="AK195" s="297"/>
      <c r="AL195" s="297"/>
      <c r="AM195" s="297"/>
      <c r="AN195" s="382"/>
      <c r="AO195" s="296"/>
    </row>
    <row r="196" spans="2:41" s="381" customFormat="1" ht="27" customHeight="1" x14ac:dyDescent="0.15">
      <c r="B196" s="297"/>
      <c r="C196" s="297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380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297"/>
      <c r="AC196" s="297"/>
      <c r="AD196" s="297"/>
      <c r="AE196" s="297"/>
      <c r="AF196" s="297"/>
      <c r="AG196" s="297"/>
      <c r="AH196" s="297"/>
      <c r="AI196" s="297"/>
      <c r="AJ196" s="297"/>
      <c r="AK196" s="297"/>
      <c r="AL196" s="297"/>
      <c r="AM196" s="297"/>
      <c r="AN196" s="382"/>
      <c r="AO196" s="296"/>
    </row>
    <row r="197" spans="2:41" s="381" customFormat="1" ht="27" customHeight="1" x14ac:dyDescent="0.15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380"/>
      <c r="R197" s="297"/>
      <c r="S197" s="297"/>
      <c r="T197" s="297"/>
      <c r="U197" s="297"/>
      <c r="V197" s="297"/>
      <c r="W197" s="297"/>
      <c r="X197" s="297"/>
      <c r="Y197" s="297"/>
      <c r="Z197" s="297"/>
      <c r="AA197" s="297"/>
      <c r="AB197" s="297"/>
      <c r="AC197" s="297"/>
      <c r="AD197" s="297"/>
      <c r="AE197" s="297"/>
      <c r="AF197" s="297"/>
      <c r="AG197" s="297"/>
      <c r="AH197" s="297"/>
      <c r="AI197" s="297"/>
      <c r="AJ197" s="297"/>
      <c r="AK197" s="297"/>
      <c r="AL197" s="297"/>
      <c r="AM197" s="297"/>
      <c r="AN197" s="382"/>
      <c r="AO197" s="296"/>
    </row>
    <row r="198" spans="2:41" s="381" customFormat="1" ht="27" customHeight="1" x14ac:dyDescent="0.15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380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  <c r="AD198" s="297"/>
      <c r="AE198" s="297"/>
      <c r="AF198" s="297"/>
      <c r="AG198" s="297"/>
      <c r="AH198" s="297"/>
      <c r="AI198" s="297"/>
      <c r="AJ198" s="297"/>
      <c r="AK198" s="297"/>
      <c r="AL198" s="297"/>
      <c r="AM198" s="297"/>
      <c r="AN198" s="382"/>
      <c r="AO198" s="296"/>
    </row>
    <row r="199" spans="2:41" s="381" customFormat="1" ht="27" customHeight="1" x14ac:dyDescent="0.15">
      <c r="B199" s="297"/>
      <c r="C199" s="297"/>
      <c r="D199" s="297"/>
      <c r="E199" s="297"/>
      <c r="F199" s="297"/>
      <c r="G199" s="297"/>
      <c r="H199" s="297"/>
      <c r="I199" s="297"/>
      <c r="J199" s="297"/>
      <c r="K199" s="297"/>
      <c r="L199" s="297"/>
      <c r="M199" s="297"/>
      <c r="N199" s="297"/>
      <c r="O199" s="297"/>
      <c r="P199" s="380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297"/>
      <c r="AD199" s="297"/>
      <c r="AE199" s="297"/>
      <c r="AF199" s="297"/>
      <c r="AG199" s="297"/>
      <c r="AH199" s="297"/>
      <c r="AI199" s="297"/>
      <c r="AJ199" s="297"/>
      <c r="AK199" s="297"/>
      <c r="AL199" s="297"/>
      <c r="AM199" s="297"/>
      <c r="AN199" s="382"/>
      <c r="AO199" s="296"/>
    </row>
    <row r="200" spans="2:41" s="381" customFormat="1" ht="27" customHeight="1" x14ac:dyDescent="0.15">
      <c r="B200" s="297"/>
      <c r="C200" s="297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7"/>
      <c r="O200" s="297"/>
      <c r="P200" s="380"/>
      <c r="R200" s="297"/>
      <c r="S200" s="297"/>
      <c r="T200" s="297"/>
      <c r="U200" s="297"/>
      <c r="V200" s="297"/>
      <c r="W200" s="297"/>
      <c r="X200" s="297"/>
      <c r="Y200" s="297"/>
      <c r="Z200" s="297"/>
      <c r="AA200" s="297"/>
      <c r="AB200" s="297"/>
      <c r="AC200" s="297"/>
      <c r="AD200" s="297"/>
      <c r="AE200" s="297"/>
      <c r="AF200" s="297"/>
      <c r="AG200" s="297"/>
      <c r="AH200" s="297"/>
      <c r="AI200" s="297"/>
      <c r="AJ200" s="297"/>
      <c r="AK200" s="297"/>
      <c r="AL200" s="297"/>
      <c r="AM200" s="297"/>
      <c r="AN200" s="382"/>
      <c r="AO200" s="296"/>
    </row>
    <row r="201" spans="2:41" s="381" customFormat="1" ht="27" customHeight="1" x14ac:dyDescent="0.15">
      <c r="B201" s="297"/>
      <c r="C201" s="297"/>
      <c r="D201" s="297"/>
      <c r="E201" s="297"/>
      <c r="F201" s="297"/>
      <c r="G201" s="297"/>
      <c r="H201" s="297"/>
      <c r="I201" s="297"/>
      <c r="J201" s="297"/>
      <c r="K201" s="297"/>
      <c r="L201" s="297"/>
      <c r="M201" s="297"/>
      <c r="N201" s="297"/>
      <c r="O201" s="297"/>
      <c r="P201" s="380"/>
      <c r="R201" s="297"/>
      <c r="S201" s="297"/>
      <c r="T201" s="297"/>
      <c r="U201" s="297"/>
      <c r="V201" s="297"/>
      <c r="W201" s="297"/>
      <c r="X201" s="297"/>
      <c r="Y201" s="297"/>
      <c r="Z201" s="297"/>
      <c r="AA201" s="297"/>
      <c r="AB201" s="297"/>
      <c r="AC201" s="297"/>
      <c r="AD201" s="297"/>
      <c r="AE201" s="297"/>
      <c r="AF201" s="297"/>
      <c r="AG201" s="297"/>
      <c r="AH201" s="297"/>
      <c r="AI201" s="297"/>
      <c r="AJ201" s="297"/>
      <c r="AK201" s="297"/>
      <c r="AL201" s="297"/>
      <c r="AM201" s="297"/>
      <c r="AN201" s="382"/>
      <c r="AO201" s="296"/>
    </row>
    <row r="202" spans="2:41" s="381" customFormat="1" ht="27" customHeight="1" x14ac:dyDescent="0.15">
      <c r="B202" s="297"/>
      <c r="C202" s="297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380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  <c r="AD202" s="297"/>
      <c r="AE202" s="297"/>
      <c r="AF202" s="297"/>
      <c r="AG202" s="297"/>
      <c r="AH202" s="297"/>
      <c r="AI202" s="297"/>
      <c r="AJ202" s="297"/>
      <c r="AK202" s="297"/>
      <c r="AL202" s="297"/>
      <c r="AM202" s="297"/>
      <c r="AN202" s="382"/>
      <c r="AO202" s="296"/>
    </row>
    <row r="203" spans="2:41" s="381" customFormat="1" ht="27" customHeight="1" x14ac:dyDescent="0.15">
      <c r="B203" s="297"/>
      <c r="C203" s="297"/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380"/>
      <c r="R203" s="297"/>
      <c r="S203" s="297"/>
      <c r="T203" s="297"/>
      <c r="U203" s="297"/>
      <c r="V203" s="297"/>
      <c r="W203" s="297"/>
      <c r="X203" s="297"/>
      <c r="Y203" s="297"/>
      <c r="Z203" s="297"/>
      <c r="AA203" s="297"/>
      <c r="AB203" s="297"/>
      <c r="AC203" s="297"/>
      <c r="AD203" s="297"/>
      <c r="AE203" s="297"/>
      <c r="AF203" s="297"/>
      <c r="AG203" s="297"/>
      <c r="AH203" s="297"/>
      <c r="AI203" s="297"/>
      <c r="AJ203" s="297"/>
      <c r="AK203" s="297"/>
      <c r="AL203" s="297"/>
      <c r="AM203" s="297"/>
      <c r="AN203" s="382"/>
      <c r="AO203" s="296"/>
    </row>
    <row r="204" spans="2:41" s="381" customFormat="1" ht="27" customHeight="1" x14ac:dyDescent="0.15">
      <c r="B204" s="297"/>
      <c r="C204" s="297"/>
      <c r="D204" s="297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297"/>
      <c r="P204" s="380"/>
      <c r="R204" s="297"/>
      <c r="S204" s="297"/>
      <c r="T204" s="297"/>
      <c r="U204" s="297"/>
      <c r="V204" s="297"/>
      <c r="W204" s="297"/>
      <c r="X204" s="297"/>
      <c r="Y204" s="297"/>
      <c r="Z204" s="297"/>
      <c r="AA204" s="297"/>
      <c r="AB204" s="297"/>
      <c r="AC204" s="297"/>
      <c r="AD204" s="297"/>
      <c r="AE204" s="297"/>
      <c r="AF204" s="297"/>
      <c r="AG204" s="297"/>
      <c r="AH204" s="297"/>
      <c r="AI204" s="297"/>
      <c r="AJ204" s="297"/>
      <c r="AK204" s="297"/>
      <c r="AL204" s="297"/>
      <c r="AM204" s="297"/>
      <c r="AN204" s="382"/>
      <c r="AO204" s="296"/>
    </row>
    <row r="205" spans="2:41" s="381" customFormat="1" ht="27" customHeight="1" x14ac:dyDescent="0.15">
      <c r="B205" s="297"/>
      <c r="C205" s="297"/>
      <c r="D205" s="297"/>
      <c r="E205" s="297"/>
      <c r="F205" s="297"/>
      <c r="G205" s="297"/>
      <c r="H205" s="297"/>
      <c r="I205" s="297"/>
      <c r="J205" s="297"/>
      <c r="K205" s="297"/>
      <c r="L205" s="297"/>
      <c r="M205" s="297"/>
      <c r="N205" s="297"/>
      <c r="O205" s="297"/>
      <c r="P205" s="380"/>
      <c r="R205" s="297"/>
      <c r="S205" s="297"/>
      <c r="T205" s="297"/>
      <c r="U205" s="297"/>
      <c r="V205" s="297"/>
      <c r="W205" s="297"/>
      <c r="X205" s="297"/>
      <c r="Y205" s="297"/>
      <c r="Z205" s="297"/>
      <c r="AA205" s="297"/>
      <c r="AB205" s="297"/>
      <c r="AC205" s="297"/>
      <c r="AD205" s="297"/>
      <c r="AE205" s="297"/>
      <c r="AF205" s="297"/>
      <c r="AG205" s="297"/>
      <c r="AH205" s="297"/>
      <c r="AI205" s="297"/>
      <c r="AJ205" s="297"/>
      <c r="AK205" s="297"/>
      <c r="AL205" s="297"/>
      <c r="AM205" s="297"/>
      <c r="AN205" s="382"/>
      <c r="AO205" s="296"/>
    </row>
    <row r="206" spans="2:41" s="381" customFormat="1" ht="27" customHeight="1" x14ac:dyDescent="0.15">
      <c r="B206" s="297"/>
      <c r="C206" s="297"/>
      <c r="D206" s="297"/>
      <c r="E206" s="297"/>
      <c r="F206" s="297"/>
      <c r="G206" s="297"/>
      <c r="H206" s="297"/>
      <c r="I206" s="297"/>
      <c r="J206" s="297"/>
      <c r="K206" s="297"/>
      <c r="L206" s="297"/>
      <c r="M206" s="297"/>
      <c r="N206" s="297"/>
      <c r="O206" s="297"/>
      <c r="P206" s="380"/>
      <c r="R206" s="297"/>
      <c r="S206" s="297"/>
      <c r="T206" s="297"/>
      <c r="U206" s="297"/>
      <c r="V206" s="297"/>
      <c r="W206" s="297"/>
      <c r="X206" s="297"/>
      <c r="Y206" s="297"/>
      <c r="Z206" s="297"/>
      <c r="AA206" s="297"/>
      <c r="AB206" s="297"/>
      <c r="AC206" s="297"/>
      <c r="AD206" s="297"/>
      <c r="AE206" s="297"/>
      <c r="AF206" s="297"/>
      <c r="AG206" s="297"/>
      <c r="AH206" s="297"/>
      <c r="AI206" s="297"/>
      <c r="AJ206" s="297"/>
      <c r="AK206" s="297"/>
      <c r="AL206" s="297"/>
      <c r="AM206" s="297"/>
      <c r="AN206" s="382"/>
      <c r="AO206" s="296"/>
    </row>
    <row r="207" spans="2:41" s="381" customFormat="1" ht="27" customHeight="1" x14ac:dyDescent="0.15"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380"/>
      <c r="R207" s="297"/>
      <c r="S207" s="297"/>
      <c r="T207" s="297"/>
      <c r="U207" s="297"/>
      <c r="V207" s="297"/>
      <c r="W207" s="297"/>
      <c r="X207" s="297"/>
      <c r="Y207" s="297"/>
      <c r="Z207" s="297"/>
      <c r="AA207" s="297"/>
      <c r="AB207" s="297"/>
      <c r="AC207" s="297"/>
      <c r="AD207" s="297"/>
      <c r="AE207" s="297"/>
      <c r="AF207" s="297"/>
      <c r="AG207" s="297"/>
      <c r="AH207" s="297"/>
      <c r="AI207" s="297"/>
      <c r="AJ207" s="297"/>
      <c r="AK207" s="297"/>
      <c r="AL207" s="297"/>
      <c r="AM207" s="297"/>
      <c r="AN207" s="382"/>
      <c r="AO207" s="296"/>
    </row>
    <row r="208" spans="2:41" s="381" customFormat="1" ht="27" customHeight="1" x14ac:dyDescent="0.15">
      <c r="B208" s="297"/>
      <c r="C208" s="297"/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297"/>
      <c r="P208" s="380"/>
      <c r="R208" s="297"/>
      <c r="S208" s="297"/>
      <c r="T208" s="297"/>
      <c r="U208" s="297"/>
      <c r="V208" s="297"/>
      <c r="W208" s="297"/>
      <c r="X208" s="297"/>
      <c r="Y208" s="297"/>
      <c r="Z208" s="297"/>
      <c r="AA208" s="297"/>
      <c r="AB208" s="297"/>
      <c r="AC208" s="297"/>
      <c r="AD208" s="297"/>
      <c r="AE208" s="297"/>
      <c r="AF208" s="297"/>
      <c r="AG208" s="297"/>
      <c r="AH208" s="297"/>
      <c r="AI208" s="297"/>
      <c r="AJ208" s="297"/>
      <c r="AK208" s="297"/>
      <c r="AL208" s="297"/>
      <c r="AM208" s="297"/>
      <c r="AN208" s="382"/>
      <c r="AO208" s="296"/>
    </row>
    <row r="209" spans="2:41" s="381" customFormat="1" ht="27" customHeight="1" x14ac:dyDescent="0.15"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380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297"/>
      <c r="AH209" s="297"/>
      <c r="AI209" s="297"/>
      <c r="AJ209" s="297"/>
      <c r="AK209" s="297"/>
      <c r="AL209" s="297"/>
      <c r="AM209" s="297"/>
      <c r="AN209" s="382"/>
      <c r="AO209" s="296"/>
    </row>
    <row r="210" spans="2:41" s="381" customFormat="1" ht="27" customHeight="1" x14ac:dyDescent="0.15">
      <c r="B210" s="297"/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380"/>
      <c r="R210" s="297"/>
      <c r="S210" s="297"/>
      <c r="T210" s="297"/>
      <c r="U210" s="297"/>
      <c r="V210" s="297"/>
      <c r="W210" s="297"/>
      <c r="X210" s="297"/>
      <c r="Y210" s="297"/>
      <c r="Z210" s="297"/>
      <c r="AA210" s="297"/>
      <c r="AB210" s="297"/>
      <c r="AC210" s="297"/>
      <c r="AD210" s="297"/>
      <c r="AE210" s="297"/>
      <c r="AF210" s="297"/>
      <c r="AG210" s="297"/>
      <c r="AH210" s="297"/>
      <c r="AI210" s="297"/>
      <c r="AJ210" s="297"/>
      <c r="AK210" s="297"/>
      <c r="AL210" s="297"/>
      <c r="AM210" s="297"/>
      <c r="AN210" s="382"/>
      <c r="AO210" s="296"/>
    </row>
    <row r="211" spans="2:41" s="381" customFormat="1" ht="27" customHeight="1" x14ac:dyDescent="0.15"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380"/>
      <c r="R211" s="297"/>
      <c r="S211" s="297"/>
      <c r="T211" s="297"/>
      <c r="U211" s="297"/>
      <c r="V211" s="297"/>
      <c r="W211" s="297"/>
      <c r="X211" s="297"/>
      <c r="Y211" s="297"/>
      <c r="Z211" s="297"/>
      <c r="AA211" s="297"/>
      <c r="AB211" s="297"/>
      <c r="AC211" s="297"/>
      <c r="AD211" s="297"/>
      <c r="AE211" s="297"/>
      <c r="AF211" s="297"/>
      <c r="AG211" s="297"/>
      <c r="AH211" s="297"/>
      <c r="AI211" s="297"/>
      <c r="AJ211" s="297"/>
      <c r="AK211" s="297"/>
      <c r="AL211" s="297"/>
      <c r="AM211" s="297"/>
      <c r="AN211" s="382"/>
      <c r="AO211" s="296"/>
    </row>
    <row r="212" spans="2:41" s="381" customFormat="1" ht="27" customHeight="1" x14ac:dyDescent="0.15"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380"/>
      <c r="R212" s="297"/>
      <c r="S212" s="297"/>
      <c r="T212" s="297"/>
      <c r="U212" s="297"/>
      <c r="V212" s="297"/>
      <c r="W212" s="297"/>
      <c r="X212" s="297"/>
      <c r="Y212" s="297"/>
      <c r="Z212" s="297"/>
      <c r="AA212" s="297"/>
      <c r="AB212" s="297"/>
      <c r="AC212" s="297"/>
      <c r="AD212" s="297"/>
      <c r="AE212" s="297"/>
      <c r="AF212" s="297"/>
      <c r="AG212" s="297"/>
      <c r="AH212" s="297"/>
      <c r="AI212" s="297"/>
      <c r="AJ212" s="297"/>
      <c r="AK212" s="297"/>
      <c r="AL212" s="297"/>
      <c r="AM212" s="297"/>
      <c r="AN212" s="382"/>
      <c r="AO212" s="296"/>
    </row>
    <row r="213" spans="2:41" s="381" customFormat="1" ht="27" customHeight="1" x14ac:dyDescent="0.15"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  <c r="P213" s="380"/>
      <c r="R213" s="297"/>
      <c r="S213" s="297"/>
      <c r="T213" s="297"/>
      <c r="U213" s="297"/>
      <c r="V213" s="297"/>
      <c r="W213" s="297"/>
      <c r="X213" s="297"/>
      <c r="Y213" s="297"/>
      <c r="Z213" s="297"/>
      <c r="AA213" s="297"/>
      <c r="AB213" s="297"/>
      <c r="AC213" s="297"/>
      <c r="AD213" s="297"/>
      <c r="AE213" s="297"/>
      <c r="AF213" s="297"/>
      <c r="AG213" s="297"/>
      <c r="AH213" s="297"/>
      <c r="AI213" s="297"/>
      <c r="AJ213" s="297"/>
      <c r="AK213" s="297"/>
      <c r="AL213" s="297"/>
      <c r="AM213" s="297"/>
      <c r="AN213" s="382"/>
      <c r="AO213" s="296"/>
    </row>
    <row r="214" spans="2:41" s="381" customFormat="1" ht="27" customHeight="1" x14ac:dyDescent="0.15">
      <c r="B214" s="297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380"/>
      <c r="R214" s="297"/>
      <c r="S214" s="297"/>
      <c r="T214" s="297"/>
      <c r="U214" s="297"/>
      <c r="V214" s="297"/>
      <c r="W214" s="297"/>
      <c r="X214" s="297"/>
      <c r="Y214" s="297"/>
      <c r="Z214" s="297"/>
      <c r="AA214" s="297"/>
      <c r="AB214" s="297"/>
      <c r="AC214" s="297"/>
      <c r="AD214" s="297"/>
      <c r="AE214" s="297"/>
      <c r="AF214" s="297"/>
      <c r="AG214" s="297"/>
      <c r="AH214" s="297"/>
      <c r="AI214" s="297"/>
      <c r="AJ214" s="297"/>
      <c r="AK214" s="297"/>
      <c r="AL214" s="297"/>
      <c r="AM214" s="297"/>
      <c r="AN214" s="382"/>
      <c r="AO214" s="296"/>
    </row>
    <row r="215" spans="2:41" s="381" customFormat="1" ht="27" customHeight="1" x14ac:dyDescent="0.15">
      <c r="B215" s="297"/>
      <c r="C215" s="297"/>
      <c r="D215" s="297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380"/>
      <c r="R215" s="297"/>
      <c r="S215" s="297"/>
      <c r="T215" s="297"/>
      <c r="U215" s="297"/>
      <c r="V215" s="297"/>
      <c r="W215" s="297"/>
      <c r="X215" s="297"/>
      <c r="Y215" s="297"/>
      <c r="Z215" s="297"/>
      <c r="AA215" s="297"/>
      <c r="AB215" s="297"/>
      <c r="AC215" s="297"/>
      <c r="AD215" s="297"/>
      <c r="AE215" s="297"/>
      <c r="AF215" s="297"/>
      <c r="AG215" s="297"/>
      <c r="AH215" s="297"/>
      <c r="AI215" s="297"/>
      <c r="AJ215" s="297"/>
      <c r="AK215" s="297"/>
      <c r="AL215" s="297"/>
      <c r="AM215" s="297"/>
      <c r="AN215" s="382"/>
      <c r="AO215" s="296"/>
    </row>
    <row r="216" spans="2:41" s="381" customFormat="1" ht="27" customHeight="1" x14ac:dyDescent="0.15">
      <c r="B216" s="297"/>
      <c r="C216" s="297"/>
      <c r="D216" s="297"/>
      <c r="E216" s="297"/>
      <c r="F216" s="297"/>
      <c r="G216" s="297"/>
      <c r="H216" s="297"/>
      <c r="I216" s="297"/>
      <c r="J216" s="297"/>
      <c r="K216" s="297"/>
      <c r="L216" s="297"/>
      <c r="M216" s="297"/>
      <c r="N216" s="297"/>
      <c r="O216" s="297"/>
      <c r="P216" s="380"/>
      <c r="R216" s="297"/>
      <c r="S216" s="297"/>
      <c r="T216" s="297"/>
      <c r="U216" s="297"/>
      <c r="V216" s="297"/>
      <c r="W216" s="297"/>
      <c r="X216" s="297"/>
      <c r="Y216" s="297"/>
      <c r="Z216" s="297"/>
      <c r="AA216" s="297"/>
      <c r="AB216" s="297"/>
      <c r="AC216" s="297"/>
      <c r="AD216" s="297"/>
      <c r="AE216" s="297"/>
      <c r="AF216" s="297"/>
      <c r="AG216" s="297"/>
      <c r="AH216" s="297"/>
      <c r="AI216" s="297"/>
      <c r="AJ216" s="297"/>
      <c r="AK216" s="297"/>
      <c r="AL216" s="297"/>
      <c r="AM216" s="297"/>
      <c r="AN216" s="382"/>
      <c r="AO216" s="296"/>
    </row>
    <row r="217" spans="2:41" s="381" customFormat="1" ht="27" customHeight="1" x14ac:dyDescent="0.15"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380"/>
      <c r="R217" s="297"/>
      <c r="S217" s="297"/>
      <c r="T217" s="297"/>
      <c r="U217" s="297"/>
      <c r="V217" s="297"/>
      <c r="W217" s="297"/>
      <c r="X217" s="297"/>
      <c r="Y217" s="297"/>
      <c r="Z217" s="297"/>
      <c r="AA217" s="297"/>
      <c r="AB217" s="297"/>
      <c r="AC217" s="297"/>
      <c r="AD217" s="297"/>
      <c r="AE217" s="297"/>
      <c r="AF217" s="297"/>
      <c r="AG217" s="297"/>
      <c r="AH217" s="297"/>
      <c r="AI217" s="297"/>
      <c r="AJ217" s="297"/>
      <c r="AK217" s="297"/>
      <c r="AL217" s="297"/>
      <c r="AM217" s="297"/>
      <c r="AN217" s="382"/>
      <c r="AO217" s="296"/>
    </row>
    <row r="218" spans="2:41" s="381" customFormat="1" ht="27" customHeight="1" x14ac:dyDescent="0.15">
      <c r="B218" s="297"/>
      <c r="C218" s="297"/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380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7"/>
      <c r="AC218" s="297"/>
      <c r="AD218" s="297"/>
      <c r="AE218" s="297"/>
      <c r="AF218" s="297"/>
      <c r="AG218" s="297"/>
      <c r="AH218" s="297"/>
      <c r="AI218" s="297"/>
      <c r="AJ218" s="297"/>
      <c r="AK218" s="297"/>
      <c r="AL218" s="297"/>
      <c r="AM218" s="297"/>
      <c r="AN218" s="382"/>
      <c r="AO218" s="296"/>
    </row>
    <row r="219" spans="2:41" s="381" customFormat="1" ht="27" customHeight="1" x14ac:dyDescent="0.15">
      <c r="B219" s="297"/>
      <c r="C219" s="297"/>
      <c r="D219" s="297"/>
      <c r="E219" s="297"/>
      <c r="F219" s="297"/>
      <c r="G219" s="297"/>
      <c r="H219" s="297"/>
      <c r="I219" s="297"/>
      <c r="J219" s="297"/>
      <c r="K219" s="297"/>
      <c r="L219" s="297"/>
      <c r="M219" s="297"/>
      <c r="N219" s="297"/>
      <c r="O219" s="297"/>
      <c r="P219" s="380"/>
      <c r="R219" s="297"/>
      <c r="S219" s="297"/>
      <c r="T219" s="297"/>
      <c r="U219" s="297"/>
      <c r="V219" s="297"/>
      <c r="W219" s="297"/>
      <c r="X219" s="297"/>
      <c r="Y219" s="297"/>
      <c r="Z219" s="297"/>
      <c r="AA219" s="297"/>
      <c r="AB219" s="297"/>
      <c r="AC219" s="297"/>
      <c r="AD219" s="297"/>
      <c r="AE219" s="297"/>
      <c r="AF219" s="297"/>
      <c r="AG219" s="297"/>
      <c r="AH219" s="297"/>
      <c r="AI219" s="297"/>
      <c r="AJ219" s="297"/>
      <c r="AK219" s="297"/>
      <c r="AL219" s="297"/>
      <c r="AM219" s="297"/>
      <c r="AN219" s="382"/>
      <c r="AO219" s="296"/>
    </row>
    <row r="220" spans="2:41" s="381" customFormat="1" ht="27" customHeight="1" x14ac:dyDescent="0.15">
      <c r="B220" s="297"/>
      <c r="C220" s="297"/>
      <c r="D220" s="297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380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  <c r="AD220" s="297"/>
      <c r="AE220" s="297"/>
      <c r="AF220" s="297"/>
      <c r="AG220" s="297"/>
      <c r="AH220" s="297"/>
      <c r="AI220" s="297"/>
      <c r="AJ220" s="297"/>
      <c r="AK220" s="297"/>
      <c r="AL220" s="297"/>
      <c r="AM220" s="297"/>
      <c r="AN220" s="382"/>
      <c r="AO220" s="296"/>
    </row>
    <row r="221" spans="2:41" s="381" customFormat="1" ht="27" customHeight="1" x14ac:dyDescent="0.15">
      <c r="B221" s="297"/>
      <c r="C221" s="297"/>
      <c r="D221" s="297"/>
      <c r="E221" s="297"/>
      <c r="F221" s="297"/>
      <c r="G221" s="297"/>
      <c r="H221" s="297"/>
      <c r="I221" s="297"/>
      <c r="J221" s="297"/>
      <c r="K221" s="297"/>
      <c r="L221" s="297"/>
      <c r="M221" s="297"/>
      <c r="N221" s="297"/>
      <c r="O221" s="297"/>
      <c r="P221" s="380"/>
      <c r="R221" s="297"/>
      <c r="S221" s="297"/>
      <c r="T221" s="297"/>
      <c r="U221" s="297"/>
      <c r="V221" s="297"/>
      <c r="W221" s="297"/>
      <c r="X221" s="297"/>
      <c r="Y221" s="297"/>
      <c r="Z221" s="297"/>
      <c r="AA221" s="297"/>
      <c r="AB221" s="297"/>
      <c r="AC221" s="297"/>
      <c r="AD221" s="297"/>
      <c r="AE221" s="297"/>
      <c r="AF221" s="297"/>
      <c r="AG221" s="297"/>
      <c r="AH221" s="297"/>
      <c r="AI221" s="297"/>
      <c r="AJ221" s="297"/>
      <c r="AK221" s="297"/>
      <c r="AL221" s="297"/>
      <c r="AM221" s="297"/>
      <c r="AN221" s="382"/>
      <c r="AO221" s="296"/>
    </row>
    <row r="222" spans="2:41" s="381" customFormat="1" ht="27" customHeight="1" x14ac:dyDescent="0.15">
      <c r="B222" s="297"/>
      <c r="C222" s="297"/>
      <c r="D222" s="297"/>
      <c r="E222" s="297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380"/>
      <c r="R222" s="297"/>
      <c r="S222" s="297"/>
      <c r="T222" s="297"/>
      <c r="U222" s="297"/>
      <c r="V222" s="297"/>
      <c r="W222" s="297"/>
      <c r="X222" s="297"/>
      <c r="Y222" s="297"/>
      <c r="Z222" s="297"/>
      <c r="AA222" s="297"/>
      <c r="AB222" s="297"/>
      <c r="AC222" s="297"/>
      <c r="AD222" s="297"/>
      <c r="AE222" s="297"/>
      <c r="AF222" s="297"/>
      <c r="AG222" s="297"/>
      <c r="AH222" s="297"/>
      <c r="AI222" s="297"/>
      <c r="AJ222" s="297"/>
      <c r="AK222" s="297"/>
      <c r="AL222" s="297"/>
      <c r="AM222" s="297"/>
      <c r="AN222" s="382"/>
      <c r="AO222" s="296"/>
    </row>
    <row r="223" spans="2:41" s="381" customFormat="1" ht="27" customHeight="1" x14ac:dyDescent="0.15"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380"/>
      <c r="R223" s="297"/>
      <c r="S223" s="297"/>
      <c r="T223" s="297"/>
      <c r="U223" s="297"/>
      <c r="V223" s="297"/>
      <c r="W223" s="297"/>
      <c r="X223" s="297"/>
      <c r="Y223" s="297"/>
      <c r="Z223" s="297"/>
      <c r="AA223" s="297"/>
      <c r="AB223" s="297"/>
      <c r="AC223" s="297"/>
      <c r="AD223" s="297"/>
      <c r="AE223" s="297"/>
      <c r="AF223" s="297"/>
      <c r="AG223" s="297"/>
      <c r="AH223" s="297"/>
      <c r="AI223" s="297"/>
      <c r="AJ223" s="297"/>
      <c r="AK223" s="297"/>
      <c r="AL223" s="297"/>
      <c r="AM223" s="297"/>
      <c r="AN223" s="382"/>
      <c r="AO223" s="296"/>
    </row>
    <row r="224" spans="2:41" s="381" customFormat="1" ht="27" customHeight="1" x14ac:dyDescent="0.15"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380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7"/>
      <c r="AC224" s="297"/>
      <c r="AD224" s="297"/>
      <c r="AE224" s="297"/>
      <c r="AF224" s="297"/>
      <c r="AG224" s="297"/>
      <c r="AH224" s="297"/>
      <c r="AI224" s="297"/>
      <c r="AJ224" s="297"/>
      <c r="AK224" s="297"/>
      <c r="AL224" s="297"/>
      <c r="AM224" s="297"/>
      <c r="AN224" s="382"/>
      <c r="AO224" s="296"/>
    </row>
    <row r="225" spans="2:41" s="381" customFormat="1" ht="27" customHeight="1" x14ac:dyDescent="0.15">
      <c r="B225" s="297"/>
      <c r="C225" s="297"/>
      <c r="D225" s="297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380"/>
      <c r="R225" s="297"/>
      <c r="S225" s="297"/>
      <c r="T225" s="297"/>
      <c r="U225" s="297"/>
      <c r="V225" s="297"/>
      <c r="W225" s="297"/>
      <c r="X225" s="297"/>
      <c r="Y225" s="297"/>
      <c r="Z225" s="297"/>
      <c r="AA225" s="297"/>
      <c r="AB225" s="297"/>
      <c r="AC225" s="297"/>
      <c r="AD225" s="297"/>
      <c r="AE225" s="297"/>
      <c r="AF225" s="297"/>
      <c r="AG225" s="297"/>
      <c r="AH225" s="297"/>
      <c r="AI225" s="297"/>
      <c r="AJ225" s="297"/>
      <c r="AK225" s="297"/>
      <c r="AL225" s="297"/>
      <c r="AM225" s="297"/>
      <c r="AN225" s="382"/>
      <c r="AO225" s="296"/>
    </row>
    <row r="226" spans="2:41" s="381" customFormat="1" ht="27" customHeight="1" x14ac:dyDescent="0.15">
      <c r="B226" s="297"/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380"/>
      <c r="R226" s="297"/>
      <c r="S226" s="297"/>
      <c r="T226" s="297"/>
      <c r="U226" s="297"/>
      <c r="V226" s="297"/>
      <c r="W226" s="297"/>
      <c r="X226" s="297"/>
      <c r="Y226" s="297"/>
      <c r="Z226" s="297"/>
      <c r="AA226" s="297"/>
      <c r="AB226" s="297"/>
      <c r="AC226" s="297"/>
      <c r="AD226" s="297"/>
      <c r="AE226" s="297"/>
      <c r="AF226" s="297"/>
      <c r="AG226" s="297"/>
      <c r="AH226" s="297"/>
      <c r="AI226" s="297"/>
      <c r="AJ226" s="297"/>
      <c r="AK226" s="297"/>
      <c r="AL226" s="297"/>
      <c r="AM226" s="297"/>
      <c r="AN226" s="382"/>
      <c r="AO226" s="296"/>
    </row>
    <row r="227" spans="2:41" s="381" customFormat="1" ht="27" customHeight="1" x14ac:dyDescent="0.15">
      <c r="B227" s="297"/>
      <c r="C227" s="297"/>
      <c r="D227" s="297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380"/>
      <c r="R227" s="297"/>
      <c r="S227" s="297"/>
      <c r="T227" s="297"/>
      <c r="U227" s="297"/>
      <c r="V227" s="297"/>
      <c r="W227" s="297"/>
      <c r="X227" s="297"/>
      <c r="Y227" s="297"/>
      <c r="Z227" s="297"/>
      <c r="AA227" s="297"/>
      <c r="AB227" s="297"/>
      <c r="AC227" s="297"/>
      <c r="AD227" s="297"/>
      <c r="AE227" s="297"/>
      <c r="AF227" s="297"/>
      <c r="AG227" s="297"/>
      <c r="AH227" s="297"/>
      <c r="AI227" s="297"/>
      <c r="AJ227" s="297"/>
      <c r="AK227" s="297"/>
      <c r="AL227" s="297"/>
      <c r="AM227" s="297"/>
      <c r="AN227" s="382"/>
      <c r="AO227" s="296"/>
    </row>
    <row r="228" spans="2:41" s="381" customFormat="1" ht="27" customHeight="1" x14ac:dyDescent="0.15">
      <c r="B228" s="297"/>
      <c r="C228" s="297"/>
      <c r="D228" s="297"/>
      <c r="E228" s="297"/>
      <c r="F228" s="297"/>
      <c r="G228" s="297"/>
      <c r="H228" s="297"/>
      <c r="I228" s="297"/>
      <c r="J228" s="297"/>
      <c r="K228" s="297"/>
      <c r="L228" s="297"/>
      <c r="M228" s="297"/>
      <c r="N228" s="297"/>
      <c r="O228" s="297"/>
      <c r="P228" s="380"/>
      <c r="R228" s="297"/>
      <c r="S228" s="297"/>
      <c r="T228" s="297"/>
      <c r="U228" s="297"/>
      <c r="V228" s="297"/>
      <c r="W228" s="297"/>
      <c r="X228" s="297"/>
      <c r="Y228" s="297"/>
      <c r="Z228" s="297"/>
      <c r="AA228" s="297"/>
      <c r="AB228" s="297"/>
      <c r="AC228" s="297"/>
      <c r="AD228" s="297"/>
      <c r="AE228" s="297"/>
      <c r="AF228" s="297"/>
      <c r="AG228" s="297"/>
      <c r="AH228" s="297"/>
      <c r="AI228" s="297"/>
      <c r="AJ228" s="297"/>
      <c r="AK228" s="297"/>
      <c r="AL228" s="297"/>
      <c r="AM228" s="297"/>
      <c r="AN228" s="382"/>
      <c r="AO228" s="296"/>
    </row>
    <row r="229" spans="2:41" s="381" customFormat="1" ht="27" customHeight="1" x14ac:dyDescent="0.15">
      <c r="B229" s="297"/>
      <c r="C229" s="297"/>
      <c r="D229" s="297"/>
      <c r="E229" s="297"/>
      <c r="F229" s="297"/>
      <c r="G229" s="297"/>
      <c r="H229" s="297"/>
      <c r="I229" s="297"/>
      <c r="J229" s="297"/>
      <c r="K229" s="297"/>
      <c r="L229" s="297"/>
      <c r="M229" s="297"/>
      <c r="N229" s="297"/>
      <c r="O229" s="297"/>
      <c r="P229" s="380"/>
      <c r="R229" s="297"/>
      <c r="S229" s="297"/>
      <c r="T229" s="297"/>
      <c r="U229" s="297"/>
      <c r="V229" s="297"/>
      <c r="W229" s="297"/>
      <c r="X229" s="297"/>
      <c r="Y229" s="297"/>
      <c r="Z229" s="297"/>
      <c r="AA229" s="297"/>
      <c r="AB229" s="297"/>
      <c r="AC229" s="297"/>
      <c r="AD229" s="297"/>
      <c r="AE229" s="297"/>
      <c r="AF229" s="297"/>
      <c r="AG229" s="297"/>
      <c r="AH229" s="297"/>
      <c r="AI229" s="297"/>
      <c r="AJ229" s="297"/>
      <c r="AK229" s="297"/>
      <c r="AL229" s="297"/>
      <c r="AM229" s="297"/>
      <c r="AN229" s="382"/>
      <c r="AO229" s="296"/>
    </row>
    <row r="230" spans="2:41" s="381" customFormat="1" ht="27" customHeight="1" x14ac:dyDescent="0.15">
      <c r="B230" s="297"/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380"/>
      <c r="R230" s="297"/>
      <c r="S230" s="297"/>
      <c r="T230" s="297"/>
      <c r="U230" s="297"/>
      <c r="V230" s="297"/>
      <c r="W230" s="297"/>
      <c r="X230" s="297"/>
      <c r="Y230" s="297"/>
      <c r="Z230" s="297"/>
      <c r="AA230" s="297"/>
      <c r="AB230" s="297"/>
      <c r="AC230" s="297"/>
      <c r="AD230" s="297"/>
      <c r="AE230" s="297"/>
      <c r="AF230" s="297"/>
      <c r="AG230" s="297"/>
      <c r="AH230" s="297"/>
      <c r="AI230" s="297"/>
      <c r="AJ230" s="297"/>
      <c r="AK230" s="297"/>
      <c r="AL230" s="297"/>
      <c r="AM230" s="297"/>
      <c r="AN230" s="382"/>
      <c r="AO230" s="296"/>
    </row>
    <row r="231" spans="2:41" s="381" customFormat="1" ht="27" customHeight="1" x14ac:dyDescent="0.15">
      <c r="B231" s="297"/>
      <c r="C231" s="297"/>
      <c r="D231" s="297"/>
      <c r="E231" s="297"/>
      <c r="F231" s="297"/>
      <c r="G231" s="297"/>
      <c r="H231" s="297"/>
      <c r="I231" s="297"/>
      <c r="J231" s="297"/>
      <c r="K231" s="297"/>
      <c r="L231" s="297"/>
      <c r="M231" s="297"/>
      <c r="N231" s="297"/>
      <c r="O231" s="297"/>
      <c r="P231" s="380"/>
      <c r="R231" s="297"/>
      <c r="S231" s="297"/>
      <c r="T231" s="297"/>
      <c r="U231" s="297"/>
      <c r="V231" s="297"/>
      <c r="W231" s="297"/>
      <c r="X231" s="297"/>
      <c r="Y231" s="297"/>
      <c r="Z231" s="297"/>
      <c r="AA231" s="297"/>
      <c r="AB231" s="297"/>
      <c r="AC231" s="297"/>
      <c r="AD231" s="297"/>
      <c r="AE231" s="297"/>
      <c r="AF231" s="297"/>
      <c r="AG231" s="297"/>
      <c r="AH231" s="297"/>
      <c r="AI231" s="297"/>
      <c r="AJ231" s="297"/>
      <c r="AK231" s="297"/>
      <c r="AL231" s="297"/>
      <c r="AM231" s="297"/>
      <c r="AN231" s="382"/>
      <c r="AO231" s="296"/>
    </row>
    <row r="232" spans="2:41" s="381" customFormat="1" ht="27" customHeight="1" x14ac:dyDescent="0.15"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380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7"/>
      <c r="AB232" s="297"/>
      <c r="AC232" s="297"/>
      <c r="AD232" s="297"/>
      <c r="AE232" s="297"/>
      <c r="AF232" s="297"/>
      <c r="AG232" s="297"/>
      <c r="AH232" s="297"/>
      <c r="AI232" s="297"/>
      <c r="AJ232" s="297"/>
      <c r="AK232" s="297"/>
      <c r="AL232" s="297"/>
      <c r="AM232" s="297"/>
      <c r="AN232" s="382"/>
      <c r="AO232" s="296"/>
    </row>
    <row r="233" spans="2:41" s="381" customFormat="1" ht="27" customHeight="1" x14ac:dyDescent="0.15">
      <c r="B233" s="297"/>
      <c r="C233" s="297"/>
      <c r="D233" s="297"/>
      <c r="E233" s="297"/>
      <c r="F233" s="297"/>
      <c r="G233" s="297"/>
      <c r="H233" s="297"/>
      <c r="I233" s="297"/>
      <c r="J233" s="297"/>
      <c r="K233" s="297"/>
      <c r="L233" s="297"/>
      <c r="M233" s="297"/>
      <c r="N233" s="297"/>
      <c r="O233" s="297"/>
      <c r="P233" s="380"/>
      <c r="R233" s="297"/>
      <c r="S233" s="297"/>
      <c r="T233" s="297"/>
      <c r="U233" s="297"/>
      <c r="V233" s="297"/>
      <c r="W233" s="297"/>
      <c r="X233" s="297"/>
      <c r="Y233" s="297"/>
      <c r="Z233" s="297"/>
      <c r="AA233" s="297"/>
      <c r="AB233" s="297"/>
      <c r="AC233" s="297"/>
      <c r="AD233" s="297"/>
      <c r="AE233" s="297"/>
      <c r="AF233" s="297"/>
      <c r="AG233" s="297"/>
      <c r="AH233" s="297"/>
      <c r="AI233" s="297"/>
      <c r="AJ233" s="297"/>
      <c r="AK233" s="297"/>
      <c r="AL233" s="297"/>
      <c r="AM233" s="297"/>
      <c r="AN233" s="382"/>
      <c r="AO233" s="296"/>
    </row>
    <row r="234" spans="2:41" s="381" customFormat="1" ht="27" customHeight="1" x14ac:dyDescent="0.15">
      <c r="B234" s="297"/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  <c r="P234" s="380"/>
      <c r="R234" s="297"/>
      <c r="S234" s="297"/>
      <c r="T234" s="297"/>
      <c r="U234" s="297"/>
      <c r="V234" s="297"/>
      <c r="W234" s="297"/>
      <c r="X234" s="297"/>
      <c r="Y234" s="297"/>
      <c r="Z234" s="297"/>
      <c r="AA234" s="297"/>
      <c r="AB234" s="297"/>
      <c r="AC234" s="297"/>
      <c r="AD234" s="297"/>
      <c r="AE234" s="297"/>
      <c r="AF234" s="297"/>
      <c r="AG234" s="297"/>
      <c r="AH234" s="297"/>
      <c r="AI234" s="297"/>
      <c r="AJ234" s="297"/>
      <c r="AK234" s="297"/>
      <c r="AL234" s="297"/>
      <c r="AM234" s="297"/>
      <c r="AN234" s="382"/>
      <c r="AO234" s="296"/>
    </row>
    <row r="235" spans="2:41" s="381" customFormat="1" ht="27" customHeight="1" x14ac:dyDescent="0.15">
      <c r="B235" s="297"/>
      <c r="C235" s="297"/>
      <c r="D235" s="297"/>
      <c r="E235" s="297"/>
      <c r="F235" s="297"/>
      <c r="G235" s="297"/>
      <c r="H235" s="297"/>
      <c r="I235" s="297"/>
      <c r="J235" s="297"/>
      <c r="K235" s="297"/>
      <c r="L235" s="297"/>
      <c r="M235" s="297"/>
      <c r="N235" s="297"/>
      <c r="O235" s="297"/>
      <c r="P235" s="380"/>
      <c r="R235" s="297"/>
      <c r="S235" s="297"/>
      <c r="T235" s="297"/>
      <c r="U235" s="297"/>
      <c r="V235" s="297"/>
      <c r="W235" s="297"/>
      <c r="X235" s="297"/>
      <c r="Y235" s="297"/>
      <c r="Z235" s="297"/>
      <c r="AA235" s="297"/>
      <c r="AB235" s="297"/>
      <c r="AC235" s="297"/>
      <c r="AD235" s="297"/>
      <c r="AE235" s="297"/>
      <c r="AF235" s="297"/>
      <c r="AG235" s="297"/>
      <c r="AH235" s="297"/>
      <c r="AI235" s="297"/>
      <c r="AJ235" s="297"/>
      <c r="AK235" s="297"/>
      <c r="AL235" s="297"/>
      <c r="AM235" s="297"/>
      <c r="AN235" s="382"/>
      <c r="AO235" s="296"/>
    </row>
    <row r="236" spans="2:41" s="381" customFormat="1" ht="27" customHeight="1" x14ac:dyDescent="0.15">
      <c r="B236" s="297"/>
      <c r="C236" s="297"/>
      <c r="D236" s="297"/>
      <c r="E236" s="297"/>
      <c r="F236" s="297"/>
      <c r="G236" s="297"/>
      <c r="H236" s="297"/>
      <c r="I236" s="297"/>
      <c r="J236" s="297"/>
      <c r="K236" s="297"/>
      <c r="L236" s="297"/>
      <c r="M236" s="297"/>
      <c r="N236" s="297"/>
      <c r="O236" s="297"/>
      <c r="P236" s="380"/>
      <c r="R236" s="297"/>
      <c r="S236" s="297"/>
      <c r="T236" s="297"/>
      <c r="U236" s="297"/>
      <c r="V236" s="297"/>
      <c r="W236" s="297"/>
      <c r="X236" s="297"/>
      <c r="Y236" s="297"/>
      <c r="Z236" s="297"/>
      <c r="AA236" s="297"/>
      <c r="AB236" s="297"/>
      <c r="AC236" s="297"/>
      <c r="AD236" s="297"/>
      <c r="AE236" s="297"/>
      <c r="AF236" s="297"/>
      <c r="AG236" s="297"/>
      <c r="AH236" s="297"/>
      <c r="AI236" s="297"/>
      <c r="AJ236" s="297"/>
      <c r="AK236" s="297"/>
      <c r="AL236" s="297"/>
      <c r="AM236" s="297"/>
      <c r="AN236" s="382"/>
      <c r="AO236" s="296"/>
    </row>
    <row r="237" spans="2:41" s="381" customFormat="1" ht="27" customHeight="1" x14ac:dyDescent="0.15">
      <c r="B237" s="297"/>
      <c r="C237" s="297"/>
      <c r="D237" s="297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380"/>
      <c r="R237" s="297"/>
      <c r="S237" s="297"/>
      <c r="T237" s="297"/>
      <c r="U237" s="297"/>
      <c r="V237" s="297"/>
      <c r="W237" s="297"/>
      <c r="X237" s="297"/>
      <c r="Y237" s="297"/>
      <c r="Z237" s="297"/>
      <c r="AA237" s="297"/>
      <c r="AB237" s="297"/>
      <c r="AC237" s="297"/>
      <c r="AD237" s="297"/>
      <c r="AE237" s="297"/>
      <c r="AF237" s="297"/>
      <c r="AG237" s="297"/>
      <c r="AH237" s="297"/>
      <c r="AI237" s="297"/>
      <c r="AJ237" s="297"/>
      <c r="AK237" s="297"/>
      <c r="AL237" s="297"/>
      <c r="AM237" s="297"/>
      <c r="AN237" s="382"/>
      <c r="AO237" s="296"/>
    </row>
    <row r="238" spans="2:41" s="381" customFormat="1" ht="27" customHeight="1" x14ac:dyDescent="0.15">
      <c r="B238" s="297"/>
      <c r="C238" s="297"/>
      <c r="D238" s="297"/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380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382"/>
      <c r="AO238" s="296"/>
    </row>
    <row r="239" spans="2:41" s="381" customFormat="1" ht="27" customHeight="1" x14ac:dyDescent="0.15">
      <c r="B239" s="297"/>
      <c r="C239" s="297"/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380"/>
      <c r="R239" s="297"/>
      <c r="S239" s="297"/>
      <c r="T239" s="297"/>
      <c r="U239" s="297"/>
      <c r="V239" s="297"/>
      <c r="W239" s="297"/>
      <c r="X239" s="297"/>
      <c r="Y239" s="297"/>
      <c r="Z239" s="297"/>
      <c r="AA239" s="297"/>
      <c r="AB239" s="297"/>
      <c r="AC239" s="297"/>
      <c r="AD239" s="297"/>
      <c r="AE239" s="297"/>
      <c r="AF239" s="297"/>
      <c r="AG239" s="297"/>
      <c r="AH239" s="297"/>
      <c r="AI239" s="297"/>
      <c r="AJ239" s="297"/>
      <c r="AK239" s="297"/>
      <c r="AL239" s="297"/>
      <c r="AM239" s="297"/>
      <c r="AN239" s="382"/>
      <c r="AO239" s="296"/>
    </row>
    <row r="240" spans="2:41" s="381" customFormat="1" ht="27" customHeight="1" x14ac:dyDescent="0.15">
      <c r="B240" s="297"/>
      <c r="C240" s="297"/>
      <c r="D240" s="297"/>
      <c r="E240" s="297"/>
      <c r="F240" s="297"/>
      <c r="G240" s="297"/>
      <c r="H240" s="297"/>
      <c r="I240" s="297"/>
      <c r="J240" s="297"/>
      <c r="K240" s="297"/>
      <c r="L240" s="297"/>
      <c r="M240" s="297"/>
      <c r="N240" s="297"/>
      <c r="O240" s="297"/>
      <c r="P240" s="380"/>
      <c r="R240" s="297"/>
      <c r="S240" s="297"/>
      <c r="T240" s="297"/>
      <c r="U240" s="297"/>
      <c r="V240" s="297"/>
      <c r="W240" s="297"/>
      <c r="X240" s="297"/>
      <c r="Y240" s="297"/>
      <c r="Z240" s="297"/>
      <c r="AA240" s="297"/>
      <c r="AB240" s="297"/>
      <c r="AC240" s="297"/>
      <c r="AD240" s="297"/>
      <c r="AE240" s="297"/>
      <c r="AF240" s="297"/>
      <c r="AG240" s="297"/>
      <c r="AH240" s="297"/>
      <c r="AI240" s="297"/>
      <c r="AJ240" s="297"/>
      <c r="AK240" s="297"/>
      <c r="AL240" s="297"/>
      <c r="AM240" s="297"/>
      <c r="AN240" s="382"/>
      <c r="AO240" s="296"/>
    </row>
    <row r="241" spans="2:41" s="381" customFormat="1" ht="27" customHeight="1" x14ac:dyDescent="0.15">
      <c r="B241" s="297"/>
      <c r="C241" s="297"/>
      <c r="D241" s="297"/>
      <c r="E241" s="297"/>
      <c r="F241" s="297"/>
      <c r="G241" s="297"/>
      <c r="H241" s="297"/>
      <c r="I241" s="297"/>
      <c r="J241" s="297"/>
      <c r="K241" s="297"/>
      <c r="L241" s="297"/>
      <c r="M241" s="297"/>
      <c r="N241" s="297"/>
      <c r="O241" s="297"/>
      <c r="P241" s="380"/>
      <c r="R241" s="297"/>
      <c r="S241" s="297"/>
      <c r="T241" s="297"/>
      <c r="U241" s="297"/>
      <c r="V241" s="297"/>
      <c r="W241" s="297"/>
      <c r="X241" s="297"/>
      <c r="Y241" s="297"/>
      <c r="Z241" s="297"/>
      <c r="AA241" s="297"/>
      <c r="AB241" s="297"/>
      <c r="AC241" s="297"/>
      <c r="AD241" s="297"/>
      <c r="AE241" s="297"/>
      <c r="AF241" s="297"/>
      <c r="AG241" s="297"/>
      <c r="AH241" s="297"/>
      <c r="AI241" s="297"/>
      <c r="AJ241" s="297"/>
      <c r="AK241" s="297"/>
      <c r="AL241" s="297"/>
      <c r="AM241" s="297"/>
      <c r="AN241" s="382"/>
      <c r="AO241" s="296"/>
    </row>
    <row r="242" spans="2:41" s="381" customFormat="1" ht="27" customHeight="1" x14ac:dyDescent="0.15"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380"/>
      <c r="R242" s="297"/>
      <c r="S242" s="297"/>
      <c r="T242" s="297"/>
      <c r="U242" s="297"/>
      <c r="V242" s="297"/>
      <c r="W242" s="297"/>
      <c r="X242" s="297"/>
      <c r="Y242" s="297"/>
      <c r="Z242" s="297"/>
      <c r="AA242" s="297"/>
      <c r="AB242" s="297"/>
      <c r="AC242" s="297"/>
      <c r="AD242" s="297"/>
      <c r="AE242" s="297"/>
      <c r="AF242" s="297"/>
      <c r="AG242" s="297"/>
      <c r="AH242" s="297"/>
      <c r="AI242" s="297"/>
      <c r="AJ242" s="297"/>
      <c r="AK242" s="297"/>
      <c r="AL242" s="297"/>
      <c r="AM242" s="297"/>
      <c r="AN242" s="382"/>
      <c r="AO242" s="296"/>
    </row>
    <row r="243" spans="2:41" s="381" customFormat="1" ht="27" customHeight="1" x14ac:dyDescent="0.15">
      <c r="B243" s="297"/>
      <c r="C243" s="297"/>
      <c r="D243" s="297"/>
      <c r="E243" s="297"/>
      <c r="F243" s="297"/>
      <c r="G243" s="297"/>
      <c r="H243" s="297"/>
      <c r="I243" s="297"/>
      <c r="J243" s="297"/>
      <c r="K243" s="297"/>
      <c r="L243" s="297"/>
      <c r="M243" s="297"/>
      <c r="N243" s="297"/>
      <c r="O243" s="297"/>
      <c r="P243" s="380"/>
      <c r="R243" s="297"/>
      <c r="S243" s="297"/>
      <c r="T243" s="297"/>
      <c r="U243" s="297"/>
      <c r="V243" s="297"/>
      <c r="W243" s="297"/>
      <c r="X243" s="297"/>
      <c r="Y243" s="297"/>
      <c r="Z243" s="297"/>
      <c r="AA243" s="297"/>
      <c r="AB243" s="297"/>
      <c r="AC243" s="297"/>
      <c r="AD243" s="297"/>
      <c r="AE243" s="297"/>
      <c r="AF243" s="297"/>
      <c r="AG243" s="297"/>
      <c r="AH243" s="297"/>
      <c r="AI243" s="297"/>
      <c r="AJ243" s="297"/>
      <c r="AK243" s="297"/>
      <c r="AL243" s="297"/>
      <c r="AM243" s="297"/>
      <c r="AN243" s="382"/>
      <c r="AO243" s="296"/>
    </row>
    <row r="244" spans="2:41" s="381" customFormat="1" ht="27" customHeight="1" x14ac:dyDescent="0.15">
      <c r="B244" s="297"/>
      <c r="C244" s="297"/>
      <c r="D244" s="297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  <c r="P244" s="380"/>
      <c r="R244" s="297"/>
      <c r="S244" s="297"/>
      <c r="T244" s="297"/>
      <c r="U244" s="297"/>
      <c r="V244" s="297"/>
      <c r="W244" s="297"/>
      <c r="X244" s="297"/>
      <c r="Y244" s="297"/>
      <c r="Z244" s="297"/>
      <c r="AA244" s="297"/>
      <c r="AB244" s="297"/>
      <c r="AC244" s="297"/>
      <c r="AD244" s="297"/>
      <c r="AE244" s="297"/>
      <c r="AF244" s="297"/>
      <c r="AG244" s="297"/>
      <c r="AH244" s="297"/>
      <c r="AI244" s="297"/>
      <c r="AJ244" s="297"/>
      <c r="AK244" s="297"/>
      <c r="AL244" s="297"/>
      <c r="AM244" s="297"/>
      <c r="AN244" s="382"/>
      <c r="AO244" s="296"/>
    </row>
    <row r="245" spans="2:41" s="381" customFormat="1" ht="27" customHeight="1" x14ac:dyDescent="0.15">
      <c r="B245" s="297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380"/>
      <c r="R245" s="297"/>
      <c r="S245" s="297"/>
      <c r="T245" s="297"/>
      <c r="U245" s="297"/>
      <c r="V245" s="297"/>
      <c r="W245" s="297"/>
      <c r="X245" s="297"/>
      <c r="Y245" s="297"/>
      <c r="Z245" s="297"/>
      <c r="AA245" s="297"/>
      <c r="AB245" s="297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382"/>
      <c r="AO245" s="296"/>
    </row>
    <row r="246" spans="2:41" s="381" customFormat="1" ht="27" customHeight="1" x14ac:dyDescent="0.15">
      <c r="B246" s="297"/>
      <c r="C246" s="297"/>
      <c r="D246" s="297"/>
      <c r="E246" s="297"/>
      <c r="F246" s="297"/>
      <c r="G246" s="297"/>
      <c r="H246" s="297"/>
      <c r="I246" s="297"/>
      <c r="J246" s="297"/>
      <c r="K246" s="297"/>
      <c r="L246" s="297"/>
      <c r="M246" s="297"/>
      <c r="N246" s="297"/>
      <c r="O246" s="297"/>
      <c r="P246" s="380"/>
      <c r="R246" s="297"/>
      <c r="S246" s="297"/>
      <c r="T246" s="297"/>
      <c r="U246" s="297"/>
      <c r="V246" s="297"/>
      <c r="W246" s="297"/>
      <c r="X246" s="297"/>
      <c r="Y246" s="297"/>
      <c r="Z246" s="297"/>
      <c r="AA246" s="297"/>
      <c r="AB246" s="297"/>
      <c r="AC246" s="297"/>
      <c r="AD246" s="297"/>
      <c r="AE246" s="297"/>
      <c r="AF246" s="297"/>
      <c r="AG246" s="297"/>
      <c r="AH246" s="297"/>
      <c r="AI246" s="297"/>
      <c r="AJ246" s="297"/>
      <c r="AK246" s="297"/>
      <c r="AL246" s="297"/>
      <c r="AM246" s="297"/>
      <c r="AN246" s="382"/>
      <c r="AO246" s="296"/>
    </row>
    <row r="247" spans="2:41" s="381" customFormat="1" ht="27" customHeight="1" x14ac:dyDescent="0.15">
      <c r="B247" s="297"/>
      <c r="C247" s="297"/>
      <c r="D247" s="297"/>
      <c r="E247" s="297"/>
      <c r="F247" s="297"/>
      <c r="G247" s="297"/>
      <c r="H247" s="297"/>
      <c r="I247" s="297"/>
      <c r="J247" s="297"/>
      <c r="K247" s="297"/>
      <c r="L247" s="297"/>
      <c r="M247" s="297"/>
      <c r="N247" s="297"/>
      <c r="O247" s="297"/>
      <c r="P247" s="380"/>
      <c r="R247" s="297"/>
      <c r="S247" s="297"/>
      <c r="T247" s="297"/>
      <c r="U247" s="297"/>
      <c r="V247" s="297"/>
      <c r="W247" s="297"/>
      <c r="X247" s="297"/>
      <c r="Y247" s="297"/>
      <c r="Z247" s="297"/>
      <c r="AA247" s="297"/>
      <c r="AB247" s="297"/>
      <c r="AC247" s="297"/>
      <c r="AD247" s="297"/>
      <c r="AE247" s="297"/>
      <c r="AF247" s="297"/>
      <c r="AG247" s="297"/>
      <c r="AH247" s="297"/>
      <c r="AI247" s="297"/>
      <c r="AJ247" s="297"/>
      <c r="AK247" s="297"/>
      <c r="AL247" s="297"/>
      <c r="AM247" s="297"/>
      <c r="AN247" s="382"/>
      <c r="AO247" s="296"/>
    </row>
    <row r="248" spans="2:41" s="381" customFormat="1" ht="27" customHeight="1" x14ac:dyDescent="0.15">
      <c r="B248" s="297"/>
      <c r="C248" s="297"/>
      <c r="D248" s="297"/>
      <c r="E248" s="297"/>
      <c r="F248" s="297"/>
      <c r="G248" s="297"/>
      <c r="H248" s="297"/>
      <c r="I248" s="297"/>
      <c r="J248" s="297"/>
      <c r="K248" s="297"/>
      <c r="L248" s="297"/>
      <c r="M248" s="297"/>
      <c r="N248" s="297"/>
      <c r="O248" s="297"/>
      <c r="P248" s="380"/>
      <c r="R248" s="297"/>
      <c r="S248" s="297"/>
      <c r="T248" s="297"/>
      <c r="U248" s="297"/>
      <c r="V248" s="297"/>
      <c r="W248" s="297"/>
      <c r="X248" s="297"/>
      <c r="Y248" s="297"/>
      <c r="Z248" s="297"/>
      <c r="AA248" s="297"/>
      <c r="AB248" s="297"/>
      <c r="AC248" s="297"/>
      <c r="AD248" s="297"/>
      <c r="AE248" s="297"/>
      <c r="AF248" s="297"/>
      <c r="AG248" s="297"/>
      <c r="AH248" s="297"/>
      <c r="AI248" s="297"/>
      <c r="AJ248" s="297"/>
      <c r="AK248" s="297"/>
      <c r="AL248" s="297"/>
      <c r="AM248" s="297"/>
      <c r="AN248" s="382"/>
      <c r="AO248" s="296"/>
    </row>
    <row r="249" spans="2:41" s="381" customFormat="1" ht="27" customHeight="1" x14ac:dyDescent="0.15">
      <c r="B249" s="297"/>
      <c r="C249" s="297"/>
      <c r="D249" s="297"/>
      <c r="E249" s="297"/>
      <c r="F249" s="297"/>
      <c r="G249" s="297"/>
      <c r="H249" s="297"/>
      <c r="I249" s="297"/>
      <c r="J249" s="297"/>
      <c r="K249" s="297"/>
      <c r="L249" s="297"/>
      <c r="M249" s="297"/>
      <c r="N249" s="297"/>
      <c r="O249" s="297"/>
      <c r="P249" s="380"/>
      <c r="R249" s="297"/>
      <c r="S249" s="297"/>
      <c r="T249" s="297"/>
      <c r="U249" s="297"/>
      <c r="V249" s="297"/>
      <c r="W249" s="297"/>
      <c r="X249" s="297"/>
      <c r="Y249" s="297"/>
      <c r="Z249" s="297"/>
      <c r="AA249" s="297"/>
      <c r="AB249" s="297"/>
      <c r="AC249" s="297"/>
      <c r="AD249" s="297"/>
      <c r="AE249" s="297"/>
      <c r="AF249" s="297"/>
      <c r="AG249" s="297"/>
      <c r="AH249" s="297"/>
      <c r="AI249" s="297"/>
      <c r="AJ249" s="297"/>
      <c r="AK249" s="297"/>
      <c r="AL249" s="297"/>
      <c r="AM249" s="297"/>
      <c r="AN249" s="382"/>
      <c r="AO249" s="296"/>
    </row>
    <row r="250" spans="2:41" s="381" customFormat="1" ht="27" customHeight="1" x14ac:dyDescent="0.15">
      <c r="B250" s="297"/>
      <c r="C250" s="297"/>
      <c r="D250" s="297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380"/>
      <c r="R250" s="297"/>
      <c r="S250" s="297"/>
      <c r="T250" s="297"/>
      <c r="U250" s="297"/>
      <c r="V250" s="297"/>
      <c r="W250" s="297"/>
      <c r="X250" s="297"/>
      <c r="Y250" s="297"/>
      <c r="Z250" s="297"/>
      <c r="AA250" s="297"/>
      <c r="AB250" s="297"/>
      <c r="AC250" s="297"/>
      <c r="AD250" s="297"/>
      <c r="AE250" s="297"/>
      <c r="AF250" s="297"/>
      <c r="AG250" s="297"/>
      <c r="AH250" s="297"/>
      <c r="AI250" s="297"/>
      <c r="AJ250" s="297"/>
      <c r="AK250" s="297"/>
      <c r="AL250" s="297"/>
      <c r="AM250" s="297"/>
      <c r="AN250" s="382"/>
      <c r="AO250" s="296"/>
    </row>
    <row r="251" spans="2:41" s="381" customFormat="1" ht="27" customHeight="1" x14ac:dyDescent="0.15">
      <c r="B251" s="297"/>
      <c r="C251" s="297"/>
      <c r="D251" s="297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380"/>
      <c r="R251" s="297"/>
      <c r="S251" s="297"/>
      <c r="T251" s="297"/>
      <c r="U251" s="297"/>
      <c r="V251" s="297"/>
      <c r="W251" s="297"/>
      <c r="X251" s="297"/>
      <c r="Y251" s="297"/>
      <c r="Z251" s="297"/>
      <c r="AA251" s="297"/>
      <c r="AB251" s="297"/>
      <c r="AC251" s="297"/>
      <c r="AD251" s="297"/>
      <c r="AE251" s="297"/>
      <c r="AF251" s="297"/>
      <c r="AG251" s="297"/>
      <c r="AH251" s="297"/>
      <c r="AI251" s="297"/>
      <c r="AJ251" s="297"/>
      <c r="AK251" s="297"/>
      <c r="AL251" s="297"/>
      <c r="AM251" s="297"/>
      <c r="AN251" s="382"/>
      <c r="AO251" s="296"/>
    </row>
    <row r="252" spans="2:41" s="381" customFormat="1" ht="27" customHeight="1" x14ac:dyDescent="0.15">
      <c r="B252" s="297"/>
      <c r="C252" s="297"/>
      <c r="D252" s="297"/>
      <c r="E252" s="297"/>
      <c r="F252" s="297"/>
      <c r="G252" s="297"/>
      <c r="H252" s="297"/>
      <c r="I252" s="297"/>
      <c r="J252" s="297"/>
      <c r="K252" s="297"/>
      <c r="L252" s="297"/>
      <c r="M252" s="297"/>
      <c r="N252" s="297"/>
      <c r="O252" s="297"/>
      <c r="P252" s="380"/>
      <c r="R252" s="297"/>
      <c r="S252" s="297"/>
      <c r="T252" s="297"/>
      <c r="U252" s="297"/>
      <c r="V252" s="297"/>
      <c r="W252" s="297"/>
      <c r="X252" s="297"/>
      <c r="Y252" s="297"/>
      <c r="Z252" s="297"/>
      <c r="AA252" s="297"/>
      <c r="AB252" s="297"/>
      <c r="AC252" s="297"/>
      <c r="AD252" s="297"/>
      <c r="AE252" s="297"/>
      <c r="AF252" s="297"/>
      <c r="AG252" s="297"/>
      <c r="AH252" s="297"/>
      <c r="AI252" s="297"/>
      <c r="AJ252" s="297"/>
      <c r="AK252" s="297"/>
      <c r="AL252" s="297"/>
      <c r="AM252" s="297"/>
      <c r="AN252" s="382"/>
      <c r="AO252" s="296"/>
    </row>
    <row r="253" spans="2:41" s="381" customFormat="1" ht="27" customHeight="1" x14ac:dyDescent="0.15"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  <c r="O253" s="297"/>
      <c r="P253" s="380"/>
      <c r="R253" s="297"/>
      <c r="S253" s="297"/>
      <c r="T253" s="297"/>
      <c r="U253" s="297"/>
      <c r="V253" s="297"/>
      <c r="W253" s="297"/>
      <c r="X253" s="297"/>
      <c r="Y253" s="297"/>
      <c r="Z253" s="297"/>
      <c r="AA253" s="297"/>
      <c r="AB253" s="297"/>
      <c r="AC253" s="297"/>
      <c r="AD253" s="297"/>
      <c r="AE253" s="297"/>
      <c r="AF253" s="297"/>
      <c r="AG253" s="297"/>
      <c r="AH253" s="297"/>
      <c r="AI253" s="297"/>
      <c r="AJ253" s="297"/>
      <c r="AK253" s="297"/>
      <c r="AL253" s="297"/>
      <c r="AM253" s="297"/>
      <c r="AN253" s="382"/>
      <c r="AO253" s="296"/>
    </row>
    <row r="254" spans="2:41" s="381" customFormat="1" ht="27" customHeight="1" x14ac:dyDescent="0.15">
      <c r="B254" s="297"/>
      <c r="C254" s="297"/>
      <c r="D254" s="297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  <c r="O254" s="297"/>
      <c r="P254" s="380"/>
      <c r="R254" s="297"/>
      <c r="S254" s="297"/>
      <c r="T254" s="297"/>
      <c r="U254" s="297"/>
      <c r="V254" s="297"/>
      <c r="W254" s="297"/>
      <c r="X254" s="297"/>
      <c r="Y254" s="297"/>
      <c r="Z254" s="297"/>
      <c r="AA254" s="297"/>
      <c r="AB254" s="297"/>
      <c r="AC254" s="297"/>
      <c r="AD254" s="297"/>
      <c r="AE254" s="297"/>
      <c r="AF254" s="297"/>
      <c r="AG254" s="297"/>
      <c r="AH254" s="297"/>
      <c r="AI254" s="297"/>
      <c r="AJ254" s="297"/>
      <c r="AK254" s="297"/>
      <c r="AL254" s="297"/>
      <c r="AM254" s="297"/>
      <c r="AN254" s="382"/>
      <c r="AO254" s="296"/>
    </row>
    <row r="255" spans="2:41" s="381" customFormat="1" ht="27" customHeight="1" x14ac:dyDescent="0.15"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  <c r="P255" s="380"/>
      <c r="R255" s="297"/>
      <c r="S255" s="297"/>
      <c r="T255" s="297"/>
      <c r="U255" s="297"/>
      <c r="V255" s="297"/>
      <c r="W255" s="297"/>
      <c r="X255" s="297"/>
      <c r="Y255" s="297"/>
      <c r="Z255" s="297"/>
      <c r="AA255" s="297"/>
      <c r="AB255" s="297"/>
      <c r="AC255" s="297"/>
      <c r="AD255" s="297"/>
      <c r="AE255" s="297"/>
      <c r="AF255" s="297"/>
      <c r="AG255" s="297"/>
      <c r="AH255" s="297"/>
      <c r="AI255" s="297"/>
      <c r="AJ255" s="297"/>
      <c r="AK255" s="297"/>
      <c r="AL255" s="297"/>
      <c r="AM255" s="297"/>
      <c r="AN255" s="382"/>
      <c r="AO255" s="296"/>
    </row>
    <row r="256" spans="2:41" s="381" customFormat="1" ht="27" customHeight="1" x14ac:dyDescent="0.15">
      <c r="B256" s="297"/>
      <c r="C256" s="297"/>
      <c r="D256" s="297"/>
      <c r="E256" s="297"/>
      <c r="F256" s="297"/>
      <c r="G256" s="297"/>
      <c r="H256" s="297"/>
      <c r="I256" s="297"/>
      <c r="J256" s="297"/>
      <c r="K256" s="297"/>
      <c r="L256" s="297"/>
      <c r="M256" s="297"/>
      <c r="N256" s="297"/>
      <c r="O256" s="297"/>
      <c r="P256" s="380"/>
      <c r="R256" s="297"/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297"/>
      <c r="AD256" s="297"/>
      <c r="AE256" s="297"/>
      <c r="AF256" s="297"/>
      <c r="AG256" s="297"/>
      <c r="AH256" s="297"/>
      <c r="AI256" s="297"/>
      <c r="AJ256" s="297"/>
      <c r="AK256" s="297"/>
      <c r="AL256" s="297"/>
      <c r="AM256" s="297"/>
      <c r="AN256" s="382"/>
      <c r="AO256" s="296"/>
    </row>
    <row r="257" spans="2:41" s="381" customFormat="1" ht="27" customHeight="1" x14ac:dyDescent="0.15">
      <c r="B257" s="297"/>
      <c r="C257" s="297"/>
      <c r="D257" s="297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  <c r="O257" s="297"/>
      <c r="P257" s="380"/>
      <c r="R257" s="297"/>
      <c r="S257" s="297"/>
      <c r="T257" s="297"/>
      <c r="U257" s="297"/>
      <c r="V257" s="297"/>
      <c r="W257" s="297"/>
      <c r="X257" s="297"/>
      <c r="Y257" s="297"/>
      <c r="Z257" s="297"/>
      <c r="AA257" s="297"/>
      <c r="AB257" s="297"/>
      <c r="AC257" s="297"/>
      <c r="AD257" s="297"/>
      <c r="AE257" s="297"/>
      <c r="AF257" s="297"/>
      <c r="AG257" s="297"/>
      <c r="AH257" s="297"/>
      <c r="AI257" s="297"/>
      <c r="AJ257" s="297"/>
      <c r="AK257" s="297"/>
      <c r="AL257" s="297"/>
      <c r="AM257" s="297"/>
      <c r="AN257" s="382"/>
      <c r="AO257" s="296"/>
    </row>
    <row r="258" spans="2:41" s="381" customFormat="1" ht="27" customHeight="1" x14ac:dyDescent="0.15">
      <c r="B258" s="297"/>
      <c r="C258" s="297"/>
      <c r="D258" s="297"/>
      <c r="E258" s="297"/>
      <c r="F258" s="297"/>
      <c r="G258" s="297"/>
      <c r="H258" s="297"/>
      <c r="I258" s="297"/>
      <c r="J258" s="297"/>
      <c r="K258" s="297"/>
      <c r="L258" s="297"/>
      <c r="M258" s="297"/>
      <c r="N258" s="297"/>
      <c r="O258" s="297"/>
      <c r="P258" s="380"/>
      <c r="R258" s="297"/>
      <c r="S258" s="297"/>
      <c r="T258" s="297"/>
      <c r="U258" s="297"/>
      <c r="V258" s="297"/>
      <c r="W258" s="297"/>
      <c r="X258" s="297"/>
      <c r="Y258" s="297"/>
      <c r="Z258" s="297"/>
      <c r="AA258" s="297"/>
      <c r="AB258" s="297"/>
      <c r="AC258" s="297"/>
      <c r="AD258" s="297"/>
      <c r="AE258" s="297"/>
      <c r="AF258" s="297"/>
      <c r="AG258" s="297"/>
      <c r="AH258" s="297"/>
      <c r="AI258" s="297"/>
      <c r="AJ258" s="297"/>
      <c r="AK258" s="297"/>
      <c r="AL258" s="297"/>
      <c r="AM258" s="297"/>
      <c r="AN258" s="382"/>
      <c r="AO258" s="296"/>
    </row>
  </sheetData>
  <sheetProtection algorithmName="SHA-512" hashValue="4LujcilEDNTAeSQkpBUnXHXlqoFjnPBbdKC0t/ySU0yqcf496O2rPwt0vhoNI5KysyP/N0PQzm0QCN0ysSs+aA==" saltValue="V7evFwNUSGRJzLOeCJ56fA==" spinCount="100000" sheet="1" objects="1" scenarios="1"/>
  <mergeCells count="8">
    <mergeCell ref="D51:F51"/>
    <mergeCell ref="B4:C5"/>
    <mergeCell ref="B51:C51"/>
    <mergeCell ref="AN4:AN8"/>
    <mergeCell ref="AO4:AO8"/>
    <mergeCell ref="D4:O4"/>
    <mergeCell ref="P4:AA4"/>
    <mergeCell ref="AB4:AM4"/>
  </mergeCells>
  <conditionalFormatting sqref="B50:IW50">
    <cfRule type="cellIs" dxfId="1" priority="3" stopIfTrue="1" operator="between">
      <formula>#REF!</formula>
      <formula>#REF!</formula>
    </cfRule>
  </conditionalFormatting>
  <conditionalFormatting sqref="D47:AM47">
    <cfRule type="cellIs" dxfId="0" priority="1" operator="lessThan">
      <formula>0</formula>
    </cfRule>
  </conditionalFormatting>
  <printOptions horizontalCentered="1"/>
  <pageMargins left="0.39370078740157483" right="0" top="1.21" bottom="0" header="0" footer="0"/>
  <pageSetup paperSize="9" scale="48" orientation="landscape" r:id="rId1"/>
  <headerFooter alignWithMargins="0">
    <oddFooter>&amp;LOs numeros apresentados são projeções baseados em dados reais, porém não servem como garantia ou compromisso de resultado aos franqueados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howOutlineSymbols="0"/>
    <pageSetUpPr fitToPage="1"/>
  </sheetPr>
  <dimension ref="A1:M66"/>
  <sheetViews>
    <sheetView showGridLines="0" showRowColHeaders="0" showZeros="0" showOutlineSymbols="0" zoomScale="90" zoomScaleNormal="90" zoomScaleSheetLayoutView="115" workbookViewId="0">
      <pane ySplit="1" topLeftCell="A2" activePane="bottomLeft" state="frozen"/>
      <selection pane="bottomLeft" activeCell="C11" sqref="C11"/>
    </sheetView>
  </sheetViews>
  <sheetFormatPr baseColWidth="10" defaultColWidth="17.19921875" defaultRowHeight="13" x14ac:dyDescent="0.15"/>
  <cols>
    <col min="1" max="1" width="1.59765625" style="30" customWidth="1"/>
    <col min="2" max="2" width="1.19921875" style="30" customWidth="1"/>
    <col min="3" max="3" width="96.59765625" style="30" customWidth="1"/>
    <col min="4" max="4" width="23.3984375" style="31" customWidth="1"/>
    <col min="5" max="5" width="23.796875" style="32" customWidth="1"/>
    <col min="6" max="6" width="24" style="31" customWidth="1"/>
    <col min="7" max="7" width="1.19921875" style="30" customWidth="1"/>
    <col min="8" max="10" width="15.796875" style="30" customWidth="1"/>
    <col min="11" max="11" width="34" style="30" customWidth="1"/>
    <col min="12" max="93" width="15.796875" style="30" customWidth="1"/>
    <col min="94" max="16384" width="17.19921875" style="30"/>
  </cols>
  <sheetData>
    <row r="1" spans="1:10" s="404" customFormat="1" ht="34" customHeight="1" x14ac:dyDescent="0.15">
      <c r="D1" s="405"/>
      <c r="E1" s="406"/>
      <c r="F1" s="405"/>
    </row>
    <row r="2" spans="1:10" s="80" customFormat="1" ht="42" customHeight="1" x14ac:dyDescent="0.15">
      <c r="D2" s="81"/>
      <c r="E2" s="82"/>
      <c r="F2" s="81"/>
    </row>
    <row r="3" spans="1:10" ht="6" customHeight="1" x14ac:dyDescent="0.15"/>
    <row r="4" spans="1:10" ht="7" customHeight="1" x14ac:dyDescent="0.15">
      <c r="B4" s="54"/>
      <c r="C4" s="55"/>
      <c r="D4" s="56"/>
      <c r="E4" s="57"/>
      <c r="F4" s="56"/>
      <c r="G4" s="58"/>
    </row>
    <row r="5" spans="1:10" ht="13" customHeight="1" x14ac:dyDescent="0.15">
      <c r="A5" s="33"/>
      <c r="B5" s="59"/>
      <c r="C5" s="452" t="s">
        <v>75</v>
      </c>
      <c r="D5" s="452"/>
      <c r="E5" s="452"/>
      <c r="F5" s="452"/>
      <c r="G5" s="60"/>
    </row>
    <row r="6" spans="1:10" ht="45.75" customHeight="1" x14ac:dyDescent="0.15">
      <c r="A6" s="33"/>
      <c r="B6" s="59"/>
      <c r="C6" s="452"/>
      <c r="D6" s="452"/>
      <c r="E6" s="452"/>
      <c r="F6" s="452"/>
      <c r="G6" s="60"/>
    </row>
    <row r="7" spans="1:10" ht="10" customHeight="1" thickBot="1" x14ac:dyDescent="0.2">
      <c r="A7" s="33"/>
      <c r="B7" s="59"/>
      <c r="C7" s="28"/>
      <c r="D7" s="28"/>
      <c r="E7" s="29"/>
      <c r="F7" s="29"/>
      <c r="G7" s="60"/>
    </row>
    <row r="8" spans="1:10" ht="30" customHeight="1" thickBot="1" x14ac:dyDescent="0.2">
      <c r="A8" s="33"/>
      <c r="B8" s="59"/>
      <c r="C8" s="70" t="s">
        <v>1</v>
      </c>
      <c r="D8" s="70" t="s">
        <v>9</v>
      </c>
      <c r="E8" s="70" t="s">
        <v>10</v>
      </c>
      <c r="F8" s="70" t="s">
        <v>0</v>
      </c>
      <c r="G8" s="60"/>
      <c r="H8" s="35"/>
      <c r="I8" s="35"/>
      <c r="J8" s="35"/>
    </row>
    <row r="9" spans="1:10" ht="4" customHeight="1" x14ac:dyDescent="0.15">
      <c r="A9" s="33"/>
      <c r="B9" s="59"/>
      <c r="C9" s="36"/>
      <c r="D9" s="36"/>
      <c r="E9" s="36"/>
      <c r="F9" s="36"/>
      <c r="G9" s="60"/>
    </row>
    <row r="10" spans="1:10" ht="30" customHeight="1" thickBot="1" x14ac:dyDescent="0.2">
      <c r="A10" s="33"/>
      <c r="B10" s="59"/>
      <c r="C10" s="68" t="s">
        <v>90</v>
      </c>
      <c r="D10" s="68"/>
      <c r="E10" s="68"/>
      <c r="F10" s="69">
        <f>SUM(F11:F13)</f>
        <v>7997</v>
      </c>
      <c r="G10" s="60"/>
      <c r="H10" s="35"/>
      <c r="I10" s="35"/>
      <c r="J10" s="35"/>
    </row>
    <row r="11" spans="1:10" ht="30" customHeight="1" thickTop="1" thickBot="1" x14ac:dyDescent="0.2">
      <c r="A11" s="33"/>
      <c r="B11" s="59"/>
      <c r="C11" s="71" t="s">
        <v>82</v>
      </c>
      <c r="D11" s="72">
        <v>1</v>
      </c>
      <c r="E11" s="73">
        <v>7997</v>
      </c>
      <c r="F11" s="64">
        <f>IFERROR((D11*E11)," ")</f>
        <v>7997</v>
      </c>
      <c r="G11" s="60"/>
    </row>
    <row r="12" spans="1:10" ht="30" customHeight="1" thickTop="1" thickBot="1" x14ac:dyDescent="0.2">
      <c r="A12" s="33"/>
      <c r="B12" s="59"/>
      <c r="C12" s="74"/>
      <c r="D12" s="75"/>
      <c r="E12" s="76"/>
      <c r="F12" s="64">
        <f t="shared" ref="F12:F13" si="0">IFERROR((D12*E12)," ")</f>
        <v>0</v>
      </c>
      <c r="G12" s="60"/>
    </row>
    <row r="13" spans="1:10" ht="30" customHeight="1" thickTop="1" x14ac:dyDescent="0.15">
      <c r="A13" s="33"/>
      <c r="B13" s="59"/>
      <c r="C13" s="74"/>
      <c r="D13" s="75"/>
      <c r="E13" s="76"/>
      <c r="F13" s="64">
        <f t="shared" si="0"/>
        <v>0</v>
      </c>
      <c r="G13" s="60"/>
    </row>
    <row r="14" spans="1:10" ht="4" customHeight="1" x14ac:dyDescent="0.15">
      <c r="A14" s="33"/>
      <c r="B14" s="59"/>
      <c r="C14" s="36"/>
      <c r="D14" s="36"/>
      <c r="E14" s="36"/>
      <c r="F14" s="36"/>
      <c r="G14" s="60"/>
    </row>
    <row r="15" spans="1:10" ht="30" hidden="1" customHeight="1" thickBot="1" x14ac:dyDescent="0.2">
      <c r="A15" s="33"/>
      <c r="B15" s="59"/>
      <c r="C15" s="66" t="s">
        <v>89</v>
      </c>
      <c r="D15" s="66"/>
      <c r="E15" s="66"/>
      <c r="F15" s="67">
        <f>SUM(F16:F17)</f>
        <v>0</v>
      </c>
      <c r="G15" s="60"/>
    </row>
    <row r="16" spans="1:10" ht="30" hidden="1" customHeight="1" thickTop="1" thickBot="1" x14ac:dyDescent="0.2">
      <c r="A16" s="33"/>
      <c r="B16" s="59"/>
      <c r="C16" s="71"/>
      <c r="D16" s="72">
        <v>1</v>
      </c>
      <c r="E16" s="73">
        <v>0</v>
      </c>
      <c r="F16" s="64">
        <f>D16*E16</f>
        <v>0</v>
      </c>
      <c r="G16" s="60"/>
    </row>
    <row r="17" spans="1:13" ht="30" hidden="1" customHeight="1" thickTop="1" thickBot="1" x14ac:dyDescent="0.2">
      <c r="A17" s="33"/>
      <c r="B17" s="59"/>
      <c r="C17" s="77"/>
      <c r="D17" s="78"/>
      <c r="E17" s="79"/>
      <c r="F17" s="64">
        <f>D17*E17</f>
        <v>0</v>
      </c>
      <c r="G17" s="60"/>
    </row>
    <row r="18" spans="1:13" ht="4" hidden="1" customHeight="1" thickTop="1" x14ac:dyDescent="0.15">
      <c r="A18" s="33"/>
      <c r="B18" s="59"/>
      <c r="C18" s="36"/>
      <c r="D18" s="36"/>
      <c r="E18" s="36"/>
      <c r="F18" s="36"/>
      <c r="G18" s="60"/>
    </row>
    <row r="19" spans="1:13" s="37" customFormat="1" ht="30" hidden="1" customHeight="1" thickBot="1" x14ac:dyDescent="0.2">
      <c r="A19" s="33"/>
      <c r="B19" s="59"/>
      <c r="C19" s="66" t="s">
        <v>88</v>
      </c>
      <c r="D19" s="66"/>
      <c r="E19" s="66"/>
      <c r="F19" s="67">
        <f>SUM(F20:F23)</f>
        <v>0</v>
      </c>
      <c r="G19" s="60"/>
      <c r="H19" s="30"/>
      <c r="I19" s="30"/>
      <c r="J19" s="30"/>
      <c r="K19" s="30"/>
      <c r="L19" s="30"/>
      <c r="M19" s="30"/>
    </row>
    <row r="20" spans="1:13" ht="30" hidden="1" customHeight="1" thickTop="1" x14ac:dyDescent="0.15">
      <c r="A20" s="33"/>
      <c r="B20" s="59"/>
      <c r="C20" s="71" t="s">
        <v>86</v>
      </c>
      <c r="D20" s="75">
        <v>1</v>
      </c>
      <c r="E20" s="76">
        <v>0</v>
      </c>
      <c r="F20" s="65">
        <f>D20*E20</f>
        <v>0</v>
      </c>
      <c r="G20" s="60"/>
    </row>
    <row r="21" spans="1:13" ht="30" hidden="1" customHeight="1" x14ac:dyDescent="0.15">
      <c r="A21" s="33"/>
      <c r="B21" s="59"/>
      <c r="C21" s="74"/>
      <c r="D21" s="75"/>
      <c r="E21" s="76"/>
      <c r="F21" s="65">
        <f t="shared" ref="F21:F23" si="1">D21*E21</f>
        <v>0</v>
      </c>
      <c r="G21" s="60"/>
    </row>
    <row r="22" spans="1:13" ht="30" hidden="1" customHeight="1" x14ac:dyDescent="0.15">
      <c r="A22" s="33"/>
      <c r="B22" s="59"/>
      <c r="C22" s="74"/>
      <c r="D22" s="75"/>
      <c r="E22" s="76"/>
      <c r="F22" s="65">
        <f t="shared" si="1"/>
        <v>0</v>
      </c>
      <c r="G22" s="60"/>
    </row>
    <row r="23" spans="1:13" ht="30" hidden="1" customHeight="1" x14ac:dyDescent="0.15">
      <c r="A23" s="33"/>
      <c r="B23" s="59"/>
      <c r="C23" s="74"/>
      <c r="D23" s="75"/>
      <c r="E23" s="76"/>
      <c r="F23" s="65">
        <f t="shared" si="1"/>
        <v>0</v>
      </c>
      <c r="G23" s="60"/>
    </row>
    <row r="24" spans="1:13" ht="4" hidden="1" customHeight="1" x14ac:dyDescent="0.15">
      <c r="A24" s="33"/>
      <c r="B24" s="59"/>
      <c r="C24" s="36"/>
      <c r="D24" s="36"/>
      <c r="E24" s="36"/>
      <c r="F24" s="36"/>
      <c r="G24" s="60"/>
    </row>
    <row r="25" spans="1:13" s="37" customFormat="1" ht="30" hidden="1" customHeight="1" x14ac:dyDescent="0.15">
      <c r="A25" s="33"/>
      <c r="B25" s="59"/>
      <c r="C25" s="66" t="s">
        <v>163</v>
      </c>
      <c r="D25" s="66"/>
      <c r="E25" s="66"/>
      <c r="F25" s="67">
        <f>SUM(F26:F32)</f>
        <v>0</v>
      </c>
      <c r="G25" s="60"/>
      <c r="H25" s="30"/>
      <c r="I25" s="30"/>
      <c r="J25" s="30"/>
      <c r="K25" s="30"/>
      <c r="L25" s="30"/>
      <c r="M25" s="30"/>
    </row>
    <row r="26" spans="1:13" ht="30" hidden="1" customHeight="1" x14ac:dyDescent="0.15">
      <c r="A26" s="33"/>
      <c r="B26" s="59"/>
      <c r="C26" s="74" t="s">
        <v>159</v>
      </c>
      <c r="D26" s="75">
        <v>1</v>
      </c>
      <c r="E26" s="76"/>
      <c r="F26" s="65">
        <f>D26*E26</f>
        <v>0</v>
      </c>
      <c r="G26" s="60"/>
    </row>
    <row r="27" spans="1:13" ht="30" hidden="1" customHeight="1" x14ac:dyDescent="0.15">
      <c r="A27" s="33"/>
      <c r="B27" s="59"/>
      <c r="C27" s="74"/>
      <c r="D27" s="75"/>
      <c r="E27" s="76"/>
      <c r="F27" s="65">
        <f t="shared" ref="F27:F32" si="2">D27*E27</f>
        <v>0</v>
      </c>
      <c r="G27" s="60"/>
    </row>
    <row r="28" spans="1:13" ht="30" hidden="1" customHeight="1" x14ac:dyDescent="0.15">
      <c r="A28" s="33"/>
      <c r="B28" s="59"/>
      <c r="C28" s="74"/>
      <c r="D28" s="75"/>
      <c r="E28" s="76"/>
      <c r="F28" s="65">
        <f t="shared" si="2"/>
        <v>0</v>
      </c>
      <c r="G28" s="60"/>
    </row>
    <row r="29" spans="1:13" ht="30" hidden="1" customHeight="1" x14ac:dyDescent="0.15">
      <c r="A29" s="33"/>
      <c r="B29" s="59"/>
      <c r="C29" s="74"/>
      <c r="D29" s="75"/>
      <c r="E29" s="76"/>
      <c r="F29" s="65">
        <f t="shared" si="2"/>
        <v>0</v>
      </c>
      <c r="G29" s="60"/>
    </row>
    <row r="30" spans="1:13" ht="30" hidden="1" customHeight="1" x14ac:dyDescent="0.15">
      <c r="A30" s="33"/>
      <c r="B30" s="59"/>
      <c r="C30" s="74"/>
      <c r="D30" s="75"/>
      <c r="E30" s="76"/>
      <c r="F30" s="65">
        <f t="shared" si="2"/>
        <v>0</v>
      </c>
      <c r="G30" s="60"/>
    </row>
    <row r="31" spans="1:13" ht="30" hidden="1" customHeight="1" x14ac:dyDescent="0.15">
      <c r="A31" s="33"/>
      <c r="B31" s="59"/>
      <c r="C31" s="74"/>
      <c r="D31" s="75"/>
      <c r="E31" s="76"/>
      <c r="F31" s="65">
        <f t="shared" si="2"/>
        <v>0</v>
      </c>
      <c r="G31" s="60"/>
    </row>
    <row r="32" spans="1:13" ht="30" hidden="1" customHeight="1" x14ac:dyDescent="0.15">
      <c r="A32" s="33"/>
      <c r="B32" s="59"/>
      <c r="C32" s="74"/>
      <c r="D32" s="75"/>
      <c r="E32" s="76"/>
      <c r="F32" s="65">
        <f t="shared" si="2"/>
        <v>0</v>
      </c>
      <c r="G32" s="60"/>
    </row>
    <row r="33" spans="1:13" ht="4" hidden="1" customHeight="1" x14ac:dyDescent="0.15">
      <c r="A33" s="33"/>
      <c r="B33" s="59"/>
      <c r="C33" s="36"/>
      <c r="D33" s="36"/>
      <c r="E33" s="36"/>
      <c r="F33" s="36"/>
      <c r="G33" s="60"/>
    </row>
    <row r="34" spans="1:13" s="37" customFormat="1" ht="30" hidden="1" customHeight="1" x14ac:dyDescent="0.15">
      <c r="A34" s="33"/>
      <c r="B34" s="59"/>
      <c r="C34" s="66" t="s">
        <v>87</v>
      </c>
      <c r="D34" s="66"/>
      <c r="E34" s="66"/>
      <c r="F34" s="67">
        <f>SUM(F35:F40)</f>
        <v>0</v>
      </c>
      <c r="G34" s="60"/>
      <c r="H34" s="30"/>
      <c r="I34" s="30"/>
      <c r="J34" s="30"/>
      <c r="K34" s="30"/>
      <c r="L34" s="30"/>
      <c r="M34" s="30"/>
    </row>
    <row r="35" spans="1:13" ht="30" hidden="1" customHeight="1" x14ac:dyDescent="0.15">
      <c r="A35" s="33"/>
      <c r="B35" s="59"/>
      <c r="C35" s="74"/>
      <c r="D35" s="75">
        <v>1</v>
      </c>
      <c r="E35" s="76">
        <v>0</v>
      </c>
      <c r="F35" s="65">
        <f t="shared" ref="F35:F40" si="3">D35*E35</f>
        <v>0</v>
      </c>
      <c r="G35" s="60"/>
    </row>
    <row r="36" spans="1:13" ht="30" hidden="1" customHeight="1" x14ac:dyDescent="0.15">
      <c r="A36" s="33"/>
      <c r="B36" s="59"/>
      <c r="C36" s="74"/>
      <c r="D36" s="75"/>
      <c r="E36" s="76"/>
      <c r="F36" s="65">
        <f t="shared" si="3"/>
        <v>0</v>
      </c>
      <c r="G36" s="60"/>
    </row>
    <row r="37" spans="1:13" ht="30" hidden="1" customHeight="1" x14ac:dyDescent="0.15">
      <c r="A37" s="33"/>
      <c r="B37" s="59"/>
      <c r="C37" s="74"/>
      <c r="D37" s="75"/>
      <c r="E37" s="76"/>
      <c r="F37" s="65">
        <f t="shared" si="3"/>
        <v>0</v>
      </c>
      <c r="G37" s="60"/>
    </row>
    <row r="38" spans="1:13" ht="30" hidden="1" customHeight="1" x14ac:dyDescent="0.15">
      <c r="A38" s="33"/>
      <c r="B38" s="59"/>
      <c r="C38" s="74"/>
      <c r="D38" s="75"/>
      <c r="E38" s="76"/>
      <c r="F38" s="65">
        <f t="shared" si="3"/>
        <v>0</v>
      </c>
      <c r="G38" s="60"/>
    </row>
    <row r="39" spans="1:13" ht="30" hidden="1" customHeight="1" x14ac:dyDescent="0.15">
      <c r="A39" s="33"/>
      <c r="B39" s="59"/>
      <c r="C39" s="74"/>
      <c r="D39" s="75"/>
      <c r="E39" s="76"/>
      <c r="F39" s="65">
        <f t="shared" si="3"/>
        <v>0</v>
      </c>
      <c r="G39" s="60"/>
    </row>
    <row r="40" spans="1:13" ht="30" hidden="1" customHeight="1" x14ac:dyDescent="0.15">
      <c r="A40" s="33"/>
      <c r="B40" s="59"/>
      <c r="C40" s="74"/>
      <c r="D40" s="75"/>
      <c r="E40" s="76"/>
      <c r="F40" s="65">
        <f t="shared" si="3"/>
        <v>0</v>
      </c>
      <c r="G40" s="60"/>
    </row>
    <row r="41" spans="1:13" ht="4" hidden="1" customHeight="1" x14ac:dyDescent="0.15">
      <c r="A41" s="33"/>
      <c r="B41" s="59"/>
      <c r="C41" s="36"/>
      <c r="D41" s="36"/>
      <c r="E41" s="36"/>
      <c r="F41" s="36"/>
      <c r="G41" s="60"/>
    </row>
    <row r="42" spans="1:13" s="37" customFormat="1" ht="30" hidden="1" customHeight="1" x14ac:dyDescent="0.15">
      <c r="A42" s="33"/>
      <c r="B42" s="59"/>
      <c r="C42" s="66" t="s">
        <v>84</v>
      </c>
      <c r="D42" s="66"/>
      <c r="E42" s="66"/>
      <c r="F42" s="67">
        <f>SUM(F43:F47)</f>
        <v>0</v>
      </c>
      <c r="G42" s="60"/>
    </row>
    <row r="43" spans="1:13" ht="30" hidden="1" customHeight="1" x14ac:dyDescent="0.15">
      <c r="A43" s="33"/>
      <c r="B43" s="59"/>
      <c r="C43" s="74"/>
      <c r="D43" s="75">
        <v>1</v>
      </c>
      <c r="E43" s="76">
        <v>0</v>
      </c>
      <c r="F43" s="65">
        <f>D43*E43</f>
        <v>0</v>
      </c>
      <c r="G43" s="60"/>
    </row>
    <row r="44" spans="1:13" ht="30" hidden="1" customHeight="1" x14ac:dyDescent="0.15">
      <c r="A44" s="33"/>
      <c r="B44" s="59"/>
      <c r="C44" s="74"/>
      <c r="D44" s="75"/>
      <c r="E44" s="76"/>
      <c r="F44" s="65">
        <f t="shared" ref="F44:F47" si="4">D44*E44</f>
        <v>0</v>
      </c>
      <c r="G44" s="60"/>
    </row>
    <row r="45" spans="1:13" ht="30" hidden="1" customHeight="1" x14ac:dyDescent="0.15">
      <c r="A45" s="33"/>
      <c r="B45" s="59"/>
      <c r="C45" s="74"/>
      <c r="D45" s="75"/>
      <c r="E45" s="76"/>
      <c r="F45" s="65">
        <f t="shared" si="4"/>
        <v>0</v>
      </c>
      <c r="G45" s="60"/>
    </row>
    <row r="46" spans="1:13" ht="30" hidden="1" customHeight="1" x14ac:dyDescent="0.15">
      <c r="A46" s="33"/>
      <c r="B46" s="59"/>
      <c r="C46" s="74"/>
      <c r="D46" s="75"/>
      <c r="E46" s="76"/>
      <c r="F46" s="65">
        <f t="shared" si="4"/>
        <v>0</v>
      </c>
      <c r="G46" s="60"/>
    </row>
    <row r="47" spans="1:13" ht="30" hidden="1" customHeight="1" x14ac:dyDescent="0.15">
      <c r="A47" s="33"/>
      <c r="B47" s="59"/>
      <c r="C47" s="74"/>
      <c r="D47" s="75"/>
      <c r="E47" s="76"/>
      <c r="F47" s="65">
        <f t="shared" si="4"/>
        <v>0</v>
      </c>
      <c r="G47" s="60"/>
    </row>
    <row r="48" spans="1:13" ht="4" hidden="1" customHeight="1" x14ac:dyDescent="0.15">
      <c r="A48" s="33"/>
      <c r="B48" s="59"/>
      <c r="C48" s="36"/>
      <c r="D48" s="36"/>
      <c r="E48" s="36"/>
      <c r="F48" s="36"/>
      <c r="G48" s="60"/>
    </row>
    <row r="49" spans="1:7" s="37" customFormat="1" ht="30" hidden="1" customHeight="1" thickBot="1" x14ac:dyDescent="0.2">
      <c r="A49" s="33"/>
      <c r="B49" s="59"/>
      <c r="C49" s="66" t="s">
        <v>85</v>
      </c>
      <c r="D49" s="66"/>
      <c r="E49" s="66"/>
      <c r="F49" s="67">
        <f>SUM(F50:F52)</f>
        <v>0</v>
      </c>
      <c r="G49" s="60"/>
    </row>
    <row r="50" spans="1:7" ht="30" hidden="1" customHeight="1" thickTop="1" thickBot="1" x14ac:dyDescent="0.2">
      <c r="A50" s="33"/>
      <c r="B50" s="59"/>
      <c r="C50" s="71" t="s">
        <v>160</v>
      </c>
      <c r="D50" s="72">
        <v>1</v>
      </c>
      <c r="E50" s="73"/>
      <c r="F50" s="64">
        <f>D50*E50</f>
        <v>0</v>
      </c>
      <c r="G50" s="60"/>
    </row>
    <row r="51" spans="1:7" ht="30" hidden="1" customHeight="1" thickTop="1" thickBot="1" x14ac:dyDescent="0.2">
      <c r="A51" s="33"/>
      <c r="B51" s="59"/>
      <c r="C51" s="74"/>
      <c r="D51" s="75"/>
      <c r="E51" s="76"/>
      <c r="F51" s="64">
        <f t="shared" ref="F51:F52" si="5">D51*E51</f>
        <v>0</v>
      </c>
      <c r="G51" s="60"/>
    </row>
    <row r="52" spans="1:7" ht="30" hidden="1" customHeight="1" thickTop="1" x14ac:dyDescent="0.15">
      <c r="A52" s="33"/>
      <c r="B52" s="59"/>
      <c r="C52" s="74"/>
      <c r="D52" s="75"/>
      <c r="E52" s="76"/>
      <c r="F52" s="64">
        <f t="shared" si="5"/>
        <v>0</v>
      </c>
      <c r="G52" s="60"/>
    </row>
    <row r="53" spans="1:7" ht="4" customHeight="1" thickBot="1" x14ac:dyDescent="0.2">
      <c r="A53" s="33"/>
      <c r="B53" s="59"/>
      <c r="C53" s="36"/>
      <c r="D53" s="36"/>
      <c r="E53" s="36"/>
      <c r="F53" s="36"/>
      <c r="G53" s="60"/>
    </row>
    <row r="54" spans="1:7" s="37" customFormat="1" ht="30" customHeight="1" thickTop="1" x14ac:dyDescent="0.15">
      <c r="A54" s="33"/>
      <c r="B54" s="59"/>
      <c r="C54" s="41" t="s">
        <v>77</v>
      </c>
      <c r="D54" s="42"/>
      <c r="E54" s="43"/>
      <c r="F54" s="44">
        <f>F11</f>
        <v>7997</v>
      </c>
      <c r="G54" s="60"/>
    </row>
    <row r="55" spans="1:7" s="37" customFormat="1" ht="30" customHeight="1" x14ac:dyDescent="0.15">
      <c r="A55" s="33"/>
      <c r="B55" s="59"/>
      <c r="C55" s="45" t="s">
        <v>76</v>
      </c>
      <c r="D55" s="46"/>
      <c r="E55" s="47"/>
      <c r="F55" s="48">
        <f>SUM(F15,F19,F25,F34,F42)</f>
        <v>0</v>
      </c>
      <c r="G55" s="60"/>
    </row>
    <row r="56" spans="1:7" s="37" customFormat="1" ht="30" customHeight="1" x14ac:dyDescent="0.15">
      <c r="A56" s="33"/>
      <c r="B56" s="59"/>
      <c r="C56" s="45" t="s">
        <v>8</v>
      </c>
      <c r="D56" s="46"/>
      <c r="E56" s="47"/>
      <c r="F56" s="48">
        <f>F49</f>
        <v>0</v>
      </c>
      <c r="G56" s="60"/>
    </row>
    <row r="57" spans="1:7" s="37" customFormat="1" ht="30" customHeight="1" thickBot="1" x14ac:dyDescent="0.2">
      <c r="A57" s="33"/>
      <c r="B57" s="59"/>
      <c r="C57" s="49" t="s">
        <v>3</v>
      </c>
      <c r="D57" s="50"/>
      <c r="E57" s="50"/>
      <c r="F57" s="51">
        <f>SUM(F54:F56)</f>
        <v>7997</v>
      </c>
      <c r="G57" s="60"/>
    </row>
    <row r="58" spans="1:7" s="37" customFormat="1" ht="8" customHeight="1" thickTop="1" x14ac:dyDescent="0.15">
      <c r="A58" s="33"/>
      <c r="B58" s="61"/>
      <c r="C58" s="62"/>
      <c r="D58" s="62"/>
      <c r="E58" s="62"/>
      <c r="F58" s="62"/>
      <c r="G58" s="63"/>
    </row>
    <row r="59" spans="1:7" s="37" customFormat="1" ht="27" customHeight="1" x14ac:dyDescent="0.15">
      <c r="A59" s="33"/>
      <c r="B59" s="33"/>
      <c r="C59" s="52"/>
      <c r="D59" s="53"/>
      <c r="E59" s="38"/>
      <c r="F59" s="39"/>
      <c r="G59" s="34"/>
    </row>
    <row r="60" spans="1:7" x14ac:dyDescent="0.15">
      <c r="A60" s="33"/>
      <c r="B60" s="33"/>
      <c r="F60" s="40"/>
      <c r="G60" s="34"/>
    </row>
    <row r="61" spans="1:7" ht="27" customHeight="1" x14ac:dyDescent="0.15">
      <c r="F61" s="40"/>
    </row>
    <row r="62" spans="1:7" ht="27" customHeight="1" x14ac:dyDescent="0.15">
      <c r="F62" s="40"/>
    </row>
    <row r="63" spans="1:7" ht="27" customHeight="1" x14ac:dyDescent="0.15">
      <c r="F63" s="40"/>
    </row>
    <row r="64" spans="1:7" x14ac:dyDescent="0.15">
      <c r="F64" s="40"/>
    </row>
    <row r="65" spans="6:6" x14ac:dyDescent="0.15">
      <c r="F65" s="40"/>
    </row>
    <row r="66" spans="6:6" x14ac:dyDescent="0.15">
      <c r="F66" s="40"/>
    </row>
  </sheetData>
  <sheetProtection algorithmName="SHA-512" hashValue="D88888jG0yvX3NuLI0UviGGyx2EJxCTWggy71BSTHqzwQ2otN4u1mZ7l3cA+lONwPoh1ehHSZr48azaCUZez1Q==" saltValue="PXNVDqdcE497fGpQJumYZw==" spinCount="100000" sheet="1" objects="1" scenarios="1" formatCells="0" formatColumns="0" formatRows="0" selectLockedCells="1"/>
  <dataConsolidate/>
  <mergeCells count="1">
    <mergeCell ref="C5:F6"/>
  </mergeCells>
  <phoneticPr fontId="8" type="noConversion"/>
  <printOptions horizontalCentered="1"/>
  <pageMargins left="0.39370078740157483" right="0" top="1.3779527559055118" bottom="0.98425196850393704" header="0" footer="0"/>
  <pageSetup paperSize="9" scale="88" orientation="landscape" r:id="rId1"/>
  <headerFooter alignWithMargins="0">
    <oddFooter>&amp;C&amp;"Verdana,Normal"&amp;7
Os números apresentados são projeções baseadas em dados reais, porém não servem como garantia ou compromisso de resultado aos franqueados Doutor Resolve</oddFooter>
  </headerFooter>
  <ignoredErrors>
    <ignoredError sqref="F1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16DA-85CE-0148-A9D3-4B037ABA43CA}">
  <sheetPr>
    <outlinePr showOutlineSymbols="0"/>
  </sheetPr>
  <dimension ref="A1:G14"/>
  <sheetViews>
    <sheetView showGridLines="0" showRowColHeaders="0" showOutlineSymbols="0" zoomScale="90" zoomScaleNormal="90" workbookViewId="0">
      <pane ySplit="1" topLeftCell="A2" activePane="bottomLeft" state="frozen"/>
      <selection pane="bottomLeft"/>
    </sheetView>
  </sheetViews>
  <sheetFormatPr baseColWidth="10" defaultColWidth="17.19921875" defaultRowHeight="13" x14ac:dyDescent="0.15"/>
  <cols>
    <col min="1" max="1" width="1.59765625" style="30" customWidth="1"/>
    <col min="2" max="2" width="1.19921875" style="30" customWidth="1"/>
    <col min="3" max="3" width="92.59765625" style="30" customWidth="1"/>
    <col min="4" max="4" width="31.3984375" style="31" customWidth="1"/>
    <col min="5" max="5" width="26.59765625" style="31" customWidth="1"/>
    <col min="6" max="6" width="26.59765625" style="32" customWidth="1"/>
    <col min="7" max="7" width="1.19921875" style="30" customWidth="1"/>
    <col min="8" max="81" width="15.796875" style="30" customWidth="1"/>
    <col min="82" max="16384" width="17.19921875" style="30"/>
  </cols>
  <sheetData>
    <row r="1" spans="1:7" s="404" customFormat="1" ht="34" customHeight="1" x14ac:dyDescent="0.15">
      <c r="D1" s="405"/>
      <c r="E1" s="405"/>
      <c r="F1" s="406"/>
    </row>
    <row r="2" spans="1:7" s="80" customFormat="1" ht="40" customHeight="1" x14ac:dyDescent="0.15">
      <c r="D2" s="81"/>
      <c r="E2" s="81"/>
      <c r="F2" s="82"/>
    </row>
    <row r="3" spans="1:7" ht="6" customHeight="1" x14ac:dyDescent="0.15"/>
    <row r="4" spans="1:7" ht="7" customHeight="1" x14ac:dyDescent="0.15">
      <c r="B4" s="105"/>
      <c r="C4" s="106"/>
      <c r="D4" s="107"/>
      <c r="E4" s="107"/>
      <c r="F4" s="108"/>
      <c r="G4" s="109"/>
    </row>
    <row r="5" spans="1:7" ht="13" customHeight="1" x14ac:dyDescent="0.15">
      <c r="A5" s="33"/>
      <c r="B5" s="110"/>
      <c r="C5" s="452" t="s">
        <v>116</v>
      </c>
      <c r="D5" s="452"/>
      <c r="E5" s="452"/>
      <c r="F5" s="452"/>
      <c r="G5" s="111"/>
    </row>
    <row r="6" spans="1:7" ht="45.75" customHeight="1" x14ac:dyDescent="0.15">
      <c r="A6" s="33"/>
      <c r="B6" s="110"/>
      <c r="C6" s="452"/>
      <c r="D6" s="452"/>
      <c r="E6" s="452"/>
      <c r="F6" s="452"/>
      <c r="G6" s="111"/>
    </row>
    <row r="7" spans="1:7" ht="10" customHeight="1" thickBot="1" x14ac:dyDescent="0.2">
      <c r="A7" s="33"/>
      <c r="B7" s="110"/>
      <c r="C7" s="28"/>
      <c r="D7" s="28"/>
      <c r="E7" s="28"/>
      <c r="F7" s="29"/>
      <c r="G7" s="111"/>
    </row>
    <row r="8" spans="1:7" ht="27" customHeight="1" thickBot="1" x14ac:dyDescent="0.2">
      <c r="A8" s="33"/>
      <c r="B8" s="110"/>
      <c r="C8" s="70" t="s">
        <v>1</v>
      </c>
      <c r="D8" s="70" t="s">
        <v>120</v>
      </c>
      <c r="E8" s="70" t="s">
        <v>121</v>
      </c>
      <c r="F8" s="70" t="s">
        <v>122</v>
      </c>
      <c r="G8" s="111"/>
    </row>
    <row r="9" spans="1:7" ht="6.75" customHeight="1" thickBot="1" x14ac:dyDescent="0.2">
      <c r="A9" s="33"/>
      <c r="B9" s="110"/>
      <c r="C9" s="36"/>
      <c r="D9" s="36"/>
      <c r="E9" s="36"/>
      <c r="F9" s="36"/>
      <c r="G9" s="111"/>
    </row>
    <row r="10" spans="1:7" ht="30" customHeight="1" thickTop="1" thickBot="1" x14ac:dyDescent="0.2">
      <c r="A10" s="33"/>
      <c r="B10" s="110"/>
      <c r="C10" s="396" t="s">
        <v>117</v>
      </c>
      <c r="D10" s="410" t="s">
        <v>146</v>
      </c>
      <c r="E10" s="411">
        <v>499</v>
      </c>
      <c r="F10" s="412">
        <v>0</v>
      </c>
      <c r="G10" s="111"/>
    </row>
    <row r="11" spans="1:7" ht="30" customHeight="1" thickTop="1" thickBot="1" x14ac:dyDescent="0.2">
      <c r="A11" s="33"/>
      <c r="B11" s="110"/>
      <c r="C11" s="396" t="s">
        <v>118</v>
      </c>
      <c r="D11" s="410" t="s">
        <v>146</v>
      </c>
      <c r="E11" s="411">
        <v>0</v>
      </c>
      <c r="F11" s="412">
        <v>0</v>
      </c>
      <c r="G11" s="111"/>
    </row>
    <row r="12" spans="1:7" ht="30" customHeight="1" thickTop="1" x14ac:dyDescent="0.15">
      <c r="A12" s="33"/>
      <c r="B12" s="110"/>
      <c r="C12" s="396" t="s">
        <v>119</v>
      </c>
      <c r="D12" s="410" t="s">
        <v>146</v>
      </c>
      <c r="E12" s="411">
        <v>0</v>
      </c>
      <c r="F12" s="412">
        <v>0</v>
      </c>
      <c r="G12" s="111"/>
    </row>
    <row r="13" spans="1:7" ht="6" customHeight="1" x14ac:dyDescent="0.15">
      <c r="B13" s="113"/>
      <c r="C13" s="114"/>
      <c r="D13" s="115"/>
      <c r="E13" s="115"/>
      <c r="F13" s="116"/>
      <c r="G13" s="117"/>
    </row>
    <row r="14" spans="1:7" ht="6" customHeight="1" x14ac:dyDescent="0.15"/>
  </sheetData>
  <sheetProtection algorithmName="SHA-512" hashValue="YCyvzKspgYcULCIuYgcIAQmO3zSdVqwI/QJ4sZ3W0KJrb+nfOYfX4UdUXR8nMossKfRIYAEDqlX93LqWpGPUog==" saltValue="UhCOd0xmSHtfndHdWdKhiQ==" spinCount="100000" sheet="1" objects="1" scenarios="1" formatCells="0" formatColumns="0" formatRows="0" selectLockedCells="1"/>
  <mergeCells count="1">
    <mergeCell ref="C5:F6"/>
  </mergeCells>
  <dataValidations count="1">
    <dataValidation type="list" allowBlank="1" showInputMessage="1" showErrorMessage="1" sqref="D10:D12" xr:uid="{85B12ACE-9E44-E14B-AFA0-061D171658E0}">
      <formula1>"Percentual, Fixo"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42FE-6881-3445-9C20-E160CC26560B}">
  <sheetPr>
    <outlinePr showOutlineSymbols="0"/>
  </sheetPr>
  <dimension ref="A1:I27"/>
  <sheetViews>
    <sheetView showGridLines="0" showRowColHeaders="0" showOutlineSymbols="0" zoomScale="90" zoomScaleNormal="90" workbookViewId="0">
      <pane ySplit="1" topLeftCell="A2" activePane="bottomLeft" state="frozen"/>
      <selection pane="bottomLeft" activeCell="E12" sqref="E12"/>
    </sheetView>
  </sheetViews>
  <sheetFormatPr baseColWidth="10" defaultColWidth="17.19921875" defaultRowHeight="13" x14ac:dyDescent="0.15"/>
  <cols>
    <col min="1" max="1" width="1.59765625" style="30" customWidth="1"/>
    <col min="2" max="2" width="1.19921875" style="30" customWidth="1"/>
    <col min="3" max="3" width="96.59765625" style="30" customWidth="1"/>
    <col min="4" max="4" width="23.3984375" style="31" customWidth="1"/>
    <col min="5" max="5" width="23.796875" style="32" customWidth="1"/>
    <col min="6" max="6" width="24" style="31" customWidth="1"/>
    <col min="7" max="7" width="1.19921875" style="30" customWidth="1"/>
    <col min="8" max="91" width="15.796875" style="30" customWidth="1"/>
    <col min="92" max="16384" width="17.19921875" style="30"/>
  </cols>
  <sheetData>
    <row r="1" spans="1:9" s="404" customFormat="1" ht="34" customHeight="1" x14ac:dyDescent="0.15">
      <c r="D1" s="405"/>
      <c r="E1" s="406"/>
      <c r="F1" s="405"/>
    </row>
    <row r="2" spans="1:9" s="80" customFormat="1" ht="40" customHeight="1" x14ac:dyDescent="0.15">
      <c r="D2" s="81"/>
      <c r="E2" s="82"/>
      <c r="F2" s="81"/>
    </row>
    <row r="3" spans="1:9" ht="6" customHeight="1" x14ac:dyDescent="0.15"/>
    <row r="4" spans="1:9" ht="7" customHeight="1" x14ac:dyDescent="0.15">
      <c r="B4" s="91"/>
      <c r="C4" s="92"/>
      <c r="D4" s="93"/>
      <c r="E4" s="94"/>
      <c r="F4" s="93"/>
      <c r="G4" s="95"/>
    </row>
    <row r="5" spans="1:9" ht="13" customHeight="1" x14ac:dyDescent="0.15">
      <c r="A5" s="33"/>
      <c r="B5" s="96"/>
      <c r="C5" s="452" t="s">
        <v>104</v>
      </c>
      <c r="D5" s="452"/>
      <c r="E5" s="452"/>
      <c r="F5" s="452"/>
      <c r="G5" s="97"/>
    </row>
    <row r="6" spans="1:9" ht="45.75" customHeight="1" x14ac:dyDescent="0.15">
      <c r="A6" s="33"/>
      <c r="B6" s="96"/>
      <c r="C6" s="452"/>
      <c r="D6" s="452"/>
      <c r="E6" s="452"/>
      <c r="F6" s="452"/>
      <c r="G6" s="97"/>
    </row>
    <row r="7" spans="1:9" ht="10" customHeight="1" thickBot="1" x14ac:dyDescent="0.2">
      <c r="A7" s="33"/>
      <c r="B7" s="96"/>
      <c r="C7" s="28"/>
      <c r="D7" s="28"/>
      <c r="E7" s="29"/>
      <c r="F7" s="29"/>
      <c r="G7" s="97"/>
    </row>
    <row r="8" spans="1:9" ht="27" customHeight="1" thickBot="1" x14ac:dyDescent="0.2">
      <c r="A8" s="33"/>
      <c r="B8" s="96"/>
      <c r="C8" s="70" t="s">
        <v>1</v>
      </c>
      <c r="D8" s="70" t="s">
        <v>9</v>
      </c>
      <c r="E8" s="70" t="s">
        <v>10</v>
      </c>
      <c r="F8" s="70" t="s">
        <v>0</v>
      </c>
      <c r="G8" s="97"/>
      <c r="H8" s="35"/>
      <c r="I8" s="35"/>
    </row>
    <row r="9" spans="1:9" ht="6.75" customHeight="1" thickBot="1" x14ac:dyDescent="0.2">
      <c r="A9" s="33"/>
      <c r="B9" s="96"/>
      <c r="C9" s="36"/>
      <c r="D9" s="36"/>
      <c r="E9" s="36"/>
      <c r="F9" s="36"/>
      <c r="G9" s="97"/>
    </row>
    <row r="10" spans="1:9" ht="30" customHeight="1" thickTop="1" thickBot="1" x14ac:dyDescent="0.2">
      <c r="A10" s="33"/>
      <c r="B10" s="96"/>
      <c r="C10" s="71" t="s">
        <v>164</v>
      </c>
      <c r="D10" s="72">
        <v>1</v>
      </c>
      <c r="E10" s="73">
        <v>250</v>
      </c>
      <c r="F10" s="64">
        <f>IFERROR((D10*E10)," ")</f>
        <v>250</v>
      </c>
      <c r="G10" s="97"/>
    </row>
    <row r="11" spans="1:9" ht="30" customHeight="1" thickTop="1" thickBot="1" x14ac:dyDescent="0.2">
      <c r="A11" s="33"/>
      <c r="B11" s="96"/>
      <c r="C11" s="71" t="s">
        <v>165</v>
      </c>
      <c r="D11" s="72">
        <v>1</v>
      </c>
      <c r="E11" s="73">
        <v>250</v>
      </c>
      <c r="F11" s="64">
        <f t="shared" ref="F11:F12" si="0">IFERROR((D11*E11)," ")</f>
        <v>250</v>
      </c>
      <c r="G11" s="97"/>
    </row>
    <row r="12" spans="1:9" ht="30" customHeight="1" thickTop="1" thickBot="1" x14ac:dyDescent="0.2">
      <c r="A12" s="33"/>
      <c r="B12" s="96"/>
      <c r="C12" s="71" t="s">
        <v>176</v>
      </c>
      <c r="D12" s="72">
        <v>1</v>
      </c>
      <c r="E12" s="73">
        <v>100</v>
      </c>
      <c r="F12" s="64">
        <f t="shared" si="0"/>
        <v>100</v>
      </c>
      <c r="G12" s="97"/>
    </row>
    <row r="13" spans="1:9" ht="30" hidden="1" customHeight="1" thickTop="1" thickBot="1" x14ac:dyDescent="0.2">
      <c r="A13" s="33"/>
      <c r="B13" s="96"/>
      <c r="C13" s="71" t="s">
        <v>91</v>
      </c>
      <c r="D13" s="72">
        <v>1</v>
      </c>
      <c r="E13" s="73">
        <v>0</v>
      </c>
      <c r="F13" s="64">
        <f t="shared" ref="F13:F24" si="1">IFERROR((D13*E13)," ")</f>
        <v>0</v>
      </c>
      <c r="G13" s="97"/>
    </row>
    <row r="14" spans="1:9" ht="30" hidden="1" customHeight="1" thickTop="1" thickBot="1" x14ac:dyDescent="0.2">
      <c r="A14" s="33"/>
      <c r="B14" s="96"/>
      <c r="C14" s="71" t="s">
        <v>92</v>
      </c>
      <c r="D14" s="72">
        <v>1</v>
      </c>
      <c r="E14" s="73">
        <v>0</v>
      </c>
      <c r="F14" s="64">
        <f t="shared" si="1"/>
        <v>0</v>
      </c>
      <c r="G14" s="97"/>
    </row>
    <row r="15" spans="1:9" ht="30" hidden="1" customHeight="1" thickTop="1" thickBot="1" x14ac:dyDescent="0.2">
      <c r="B15" s="98"/>
      <c r="C15" s="71" t="s">
        <v>93</v>
      </c>
      <c r="D15" s="72">
        <v>1</v>
      </c>
      <c r="E15" s="73">
        <v>0</v>
      </c>
      <c r="F15" s="64">
        <f t="shared" si="1"/>
        <v>0</v>
      </c>
      <c r="G15" s="99"/>
    </row>
    <row r="16" spans="1:9" ht="30" hidden="1" customHeight="1" thickTop="1" thickBot="1" x14ac:dyDescent="0.2">
      <c r="B16" s="98"/>
      <c r="C16" s="71" t="s">
        <v>94</v>
      </c>
      <c r="D16" s="72">
        <v>1</v>
      </c>
      <c r="E16" s="73">
        <v>0</v>
      </c>
      <c r="F16" s="64">
        <f t="shared" si="1"/>
        <v>0</v>
      </c>
      <c r="G16" s="99"/>
    </row>
    <row r="17" spans="1:9" ht="30" hidden="1" customHeight="1" thickTop="1" thickBot="1" x14ac:dyDescent="0.2">
      <c r="B17" s="98"/>
      <c r="C17" s="71" t="s">
        <v>97</v>
      </c>
      <c r="D17" s="72">
        <v>1</v>
      </c>
      <c r="E17" s="73">
        <v>0</v>
      </c>
      <c r="F17" s="64">
        <f t="shared" si="1"/>
        <v>0</v>
      </c>
      <c r="G17" s="99"/>
    </row>
    <row r="18" spans="1:9" ht="30" hidden="1" customHeight="1" thickTop="1" thickBot="1" x14ac:dyDescent="0.2">
      <c r="B18" s="98"/>
      <c r="C18" s="71" t="s">
        <v>95</v>
      </c>
      <c r="D18" s="72">
        <v>1</v>
      </c>
      <c r="E18" s="73">
        <v>0</v>
      </c>
      <c r="F18" s="64">
        <f t="shared" si="1"/>
        <v>0</v>
      </c>
      <c r="G18" s="99"/>
    </row>
    <row r="19" spans="1:9" ht="30" hidden="1" customHeight="1" thickTop="1" thickBot="1" x14ac:dyDescent="0.2">
      <c r="B19" s="98"/>
      <c r="C19" s="71" t="s">
        <v>96</v>
      </c>
      <c r="D19" s="72">
        <v>1</v>
      </c>
      <c r="E19" s="73">
        <v>0</v>
      </c>
      <c r="F19" s="64">
        <f t="shared" si="1"/>
        <v>0</v>
      </c>
      <c r="G19" s="99"/>
    </row>
    <row r="20" spans="1:9" ht="30" hidden="1" customHeight="1" thickTop="1" thickBot="1" x14ac:dyDescent="0.2">
      <c r="B20" s="98"/>
      <c r="C20" s="71" t="s">
        <v>101</v>
      </c>
      <c r="D20" s="72">
        <v>1</v>
      </c>
      <c r="E20" s="73">
        <v>0</v>
      </c>
      <c r="F20" s="64">
        <f t="shared" si="1"/>
        <v>0</v>
      </c>
      <c r="G20" s="99"/>
    </row>
    <row r="21" spans="1:9" ht="30" hidden="1" customHeight="1" thickTop="1" thickBot="1" x14ac:dyDescent="0.2">
      <c r="B21" s="98"/>
      <c r="C21" s="71" t="s">
        <v>98</v>
      </c>
      <c r="D21" s="72">
        <v>1</v>
      </c>
      <c r="E21" s="73">
        <v>0</v>
      </c>
      <c r="F21" s="64">
        <f t="shared" si="1"/>
        <v>0</v>
      </c>
      <c r="G21" s="99"/>
    </row>
    <row r="22" spans="1:9" ht="30" hidden="1" customHeight="1" thickTop="1" thickBot="1" x14ac:dyDescent="0.2">
      <c r="B22" s="98"/>
      <c r="C22" s="71" t="s">
        <v>99</v>
      </c>
      <c r="D22" s="72">
        <v>1</v>
      </c>
      <c r="E22" s="73">
        <v>0</v>
      </c>
      <c r="F22" s="64">
        <f t="shared" si="1"/>
        <v>0</v>
      </c>
      <c r="G22" s="99"/>
    </row>
    <row r="23" spans="1:9" ht="30" hidden="1" customHeight="1" thickTop="1" thickBot="1" x14ac:dyDescent="0.2">
      <c r="B23" s="98"/>
      <c r="C23" s="71" t="s">
        <v>100</v>
      </c>
      <c r="D23" s="72">
        <v>1</v>
      </c>
      <c r="E23" s="73">
        <v>0</v>
      </c>
      <c r="F23" s="64">
        <f t="shared" si="1"/>
        <v>0</v>
      </c>
      <c r="G23" s="99"/>
    </row>
    <row r="24" spans="1:9" ht="30" hidden="1" customHeight="1" thickTop="1" thickBot="1" x14ac:dyDescent="0.2">
      <c r="B24" s="98"/>
      <c r="C24" s="83" t="s">
        <v>102</v>
      </c>
      <c r="D24" s="72">
        <v>1</v>
      </c>
      <c r="E24" s="73">
        <v>0</v>
      </c>
      <c r="F24" s="84">
        <f t="shared" si="1"/>
        <v>0</v>
      </c>
      <c r="G24" s="99"/>
    </row>
    <row r="25" spans="1:9" ht="27" customHeight="1" thickTop="1" thickBot="1" x14ac:dyDescent="0.2">
      <c r="A25" s="33"/>
      <c r="B25" s="96"/>
      <c r="C25" s="85"/>
      <c r="D25" s="86"/>
      <c r="E25" s="86" t="s">
        <v>103</v>
      </c>
      <c r="F25" s="87">
        <f>SUM(F10:F24)</f>
        <v>600</v>
      </c>
      <c r="G25" s="97"/>
      <c r="H25" s="35"/>
      <c r="I25" s="35"/>
    </row>
    <row r="26" spans="1:9" ht="30" customHeight="1" thickTop="1" thickBot="1" x14ac:dyDescent="0.2">
      <c r="B26" s="98"/>
      <c r="C26" s="385" t="s">
        <v>105</v>
      </c>
      <c r="D26" s="386"/>
      <c r="E26" s="387"/>
      <c r="F26" s="388">
        <v>0</v>
      </c>
      <c r="G26" s="99"/>
    </row>
    <row r="27" spans="1:9" ht="7" customHeight="1" thickTop="1" x14ac:dyDescent="0.15">
      <c r="B27" s="100"/>
      <c r="C27" s="101"/>
      <c r="D27" s="102"/>
      <c r="E27" s="103"/>
      <c r="F27" s="102"/>
      <c r="G27" s="104"/>
    </row>
  </sheetData>
  <sheetProtection algorithmName="SHA-512" hashValue="qwTKGBwk7agjslgzsO+5iWeJOBYWdMI4fXqKB8f8Xnkhv5VNnQSL4FGs+J4S1yr75bNRrCAIiY19HfyB3X52Bg==" saltValue="Ek3EMeR5TQNOtL4rsDfuSA==" spinCount="100000" sheet="1" objects="1" scenarios="1" formatCells="0" formatColumns="0" formatRows="0" selectLockedCells="1"/>
  <mergeCells count="1">
    <mergeCell ref="C5:F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1E40-01CD-DE47-9640-8314628B815A}">
  <sheetPr>
    <outlinePr showOutlineSymbols="0"/>
  </sheetPr>
  <dimension ref="A1:O36"/>
  <sheetViews>
    <sheetView showGridLines="0" showRowColHeaders="0" showOutlineSymbols="0" zoomScale="90" zoomScaleNormal="90" workbookViewId="0">
      <pane ySplit="1" topLeftCell="A2" activePane="bottomLeft" state="frozen"/>
      <selection pane="bottomLeft" activeCell="C10" sqref="C10"/>
    </sheetView>
  </sheetViews>
  <sheetFormatPr baseColWidth="10" defaultColWidth="17.19921875" defaultRowHeight="13" x14ac:dyDescent="0.15"/>
  <cols>
    <col min="1" max="1" width="1.59765625" style="30" customWidth="1"/>
    <col min="2" max="2" width="1.19921875" style="30" customWidth="1"/>
    <col min="3" max="3" width="73.796875" style="30" customWidth="1"/>
    <col min="4" max="4" width="23.3984375" style="31" customWidth="1"/>
    <col min="5" max="5" width="23.796875" style="32" customWidth="1"/>
    <col min="6" max="8" width="24" style="31" customWidth="1"/>
    <col min="9" max="9" width="2.796875" style="30" customWidth="1"/>
    <col min="10" max="10" width="32.59765625" style="30" customWidth="1"/>
    <col min="11" max="11" width="1" style="30" customWidth="1"/>
    <col min="12" max="12" width="2.19921875" style="30" customWidth="1"/>
    <col min="13" max="15" width="15.796875" style="154" customWidth="1"/>
    <col min="16" max="89" width="15.796875" style="30" customWidth="1"/>
    <col min="90" max="16384" width="17.19921875" style="30"/>
  </cols>
  <sheetData>
    <row r="1" spans="1:15" s="404" customFormat="1" ht="34" customHeight="1" x14ac:dyDescent="0.15">
      <c r="D1" s="405"/>
      <c r="E1" s="406"/>
      <c r="F1" s="405"/>
      <c r="G1" s="405"/>
      <c r="H1" s="405"/>
      <c r="M1" s="407"/>
      <c r="N1" s="407"/>
      <c r="O1" s="407"/>
    </row>
    <row r="2" spans="1:15" s="80" customFormat="1" ht="41" customHeight="1" x14ac:dyDescent="0.15">
      <c r="D2" s="81"/>
      <c r="E2" s="82"/>
      <c r="F2" s="81"/>
      <c r="G2" s="81"/>
      <c r="H2" s="81"/>
      <c r="M2" s="153"/>
      <c r="N2" s="153"/>
      <c r="O2" s="153"/>
    </row>
    <row r="3" spans="1:15" ht="6" customHeight="1" x14ac:dyDescent="0.15"/>
    <row r="4" spans="1:15" ht="7" customHeight="1" x14ac:dyDescent="0.15">
      <c r="B4" s="105"/>
      <c r="C4" s="106"/>
      <c r="D4" s="107"/>
      <c r="E4" s="108"/>
      <c r="F4" s="107"/>
      <c r="G4" s="107"/>
      <c r="H4" s="107"/>
      <c r="I4" s="106"/>
      <c r="J4" s="106"/>
      <c r="K4" s="109"/>
    </row>
    <row r="5" spans="1:15" ht="13" customHeight="1" x14ac:dyDescent="0.15">
      <c r="A5" s="33"/>
      <c r="B5" s="110"/>
      <c r="C5" s="452" t="s">
        <v>106</v>
      </c>
      <c r="D5" s="452"/>
      <c r="E5" s="452"/>
      <c r="F5" s="452"/>
      <c r="G5" s="452"/>
      <c r="H5" s="452"/>
      <c r="K5" s="111"/>
    </row>
    <row r="6" spans="1:15" ht="45.75" customHeight="1" x14ac:dyDescent="0.15">
      <c r="A6" s="33"/>
      <c r="B6" s="110"/>
      <c r="C6" s="452"/>
      <c r="D6" s="452"/>
      <c r="E6" s="452"/>
      <c r="F6" s="452"/>
      <c r="G6" s="452"/>
      <c r="H6" s="452"/>
      <c r="K6" s="111"/>
    </row>
    <row r="7" spans="1:15" ht="10" customHeight="1" thickBot="1" x14ac:dyDescent="0.2">
      <c r="A7" s="33"/>
      <c r="B7" s="110"/>
      <c r="C7" s="28"/>
      <c r="D7" s="28"/>
      <c r="E7" s="29"/>
      <c r="F7" s="29"/>
      <c r="G7" s="29"/>
      <c r="H7" s="29"/>
      <c r="K7" s="111"/>
    </row>
    <row r="8" spans="1:15" ht="27" customHeight="1" thickBot="1" x14ac:dyDescent="0.2">
      <c r="A8" s="33"/>
      <c r="B8" s="110"/>
      <c r="C8" s="70" t="s">
        <v>108</v>
      </c>
      <c r="D8" s="70" t="s">
        <v>9</v>
      </c>
      <c r="E8" s="70" t="s">
        <v>109</v>
      </c>
      <c r="F8" s="70" t="s">
        <v>0</v>
      </c>
      <c r="G8" s="70" t="s">
        <v>110</v>
      </c>
      <c r="H8" s="70" t="s">
        <v>111</v>
      </c>
      <c r="J8" s="70" t="s">
        <v>135</v>
      </c>
      <c r="K8" s="111"/>
    </row>
    <row r="9" spans="1:15" ht="6.75" customHeight="1" thickBot="1" x14ac:dyDescent="0.2">
      <c r="A9" s="33"/>
      <c r="B9" s="110"/>
      <c r="C9" s="36"/>
      <c r="D9" s="36"/>
      <c r="E9" s="36"/>
      <c r="F9" s="36"/>
      <c r="G9" s="36"/>
      <c r="H9" s="36"/>
      <c r="J9" s="36"/>
      <c r="K9" s="111"/>
      <c r="N9" s="155"/>
    </row>
    <row r="10" spans="1:15" ht="30" customHeight="1" thickTop="1" thickBot="1" x14ac:dyDescent="0.2">
      <c r="A10" s="33"/>
      <c r="B10" s="110"/>
      <c r="C10" s="71" t="s">
        <v>161</v>
      </c>
      <c r="D10" s="72">
        <v>0</v>
      </c>
      <c r="E10" s="73">
        <v>0</v>
      </c>
      <c r="F10" s="64">
        <f>IFERROR((D10*E10)," ")</f>
        <v>0</v>
      </c>
      <c r="G10" s="88">
        <f t="shared" ref="G10:G24" si="0">IFERROR(VLOOKUP($J$10,$M$9:$N$11,2,0),0)</f>
        <v>0</v>
      </c>
      <c r="H10" s="64">
        <f>IFERROR((F10+(F10*G10)),)</f>
        <v>0</v>
      </c>
      <c r="J10" s="413" t="s">
        <v>133</v>
      </c>
      <c r="K10" s="111"/>
      <c r="M10" s="89" t="s">
        <v>112</v>
      </c>
      <c r="N10" s="90">
        <v>0.37540000000000001</v>
      </c>
    </row>
    <row r="11" spans="1:15" ht="30" customHeight="1" thickTop="1" thickBot="1" x14ac:dyDescent="0.2">
      <c r="A11" s="33"/>
      <c r="B11" s="110"/>
      <c r="C11" s="71"/>
      <c r="D11" s="72"/>
      <c r="E11" s="73"/>
      <c r="F11" s="64">
        <f t="shared" ref="F11:F24" si="1">IFERROR((D11*E11)," ")</f>
        <v>0</v>
      </c>
      <c r="G11" s="88">
        <f t="shared" si="0"/>
        <v>0</v>
      </c>
      <c r="H11" s="64">
        <f t="shared" ref="H11:H24" si="2">IFERROR((F11+(F11*G11)),)</f>
        <v>0</v>
      </c>
      <c r="L11" s="112"/>
      <c r="M11" s="89" t="s">
        <v>133</v>
      </c>
      <c r="N11" s="90">
        <v>0</v>
      </c>
    </row>
    <row r="12" spans="1:15" ht="30" customHeight="1" thickTop="1" thickBot="1" x14ac:dyDescent="0.2">
      <c r="A12" s="33"/>
      <c r="B12" s="110"/>
      <c r="C12" s="71"/>
      <c r="D12" s="72"/>
      <c r="E12" s="73"/>
      <c r="F12" s="64">
        <f t="shared" si="1"/>
        <v>0</v>
      </c>
      <c r="G12" s="88">
        <f t="shared" si="0"/>
        <v>0</v>
      </c>
      <c r="H12" s="64">
        <f t="shared" si="2"/>
        <v>0</v>
      </c>
      <c r="J12" s="70" t="s">
        <v>83</v>
      </c>
      <c r="L12" s="112"/>
      <c r="M12" s="89"/>
      <c r="N12" s="89"/>
    </row>
    <row r="13" spans="1:15" ht="30" customHeight="1" thickTop="1" thickBot="1" x14ac:dyDescent="0.2">
      <c r="A13" s="33"/>
      <c r="B13" s="110"/>
      <c r="C13" s="71"/>
      <c r="D13" s="72"/>
      <c r="E13" s="73"/>
      <c r="F13" s="64">
        <f t="shared" si="1"/>
        <v>0</v>
      </c>
      <c r="G13" s="88">
        <f t="shared" si="0"/>
        <v>0</v>
      </c>
      <c r="H13" s="64">
        <f t="shared" si="2"/>
        <v>0</v>
      </c>
      <c r="J13" s="118">
        <v>0</v>
      </c>
      <c r="L13" s="112"/>
    </row>
    <row r="14" spans="1:15" ht="30" hidden="1" customHeight="1" thickTop="1" thickBot="1" x14ac:dyDescent="0.2">
      <c r="A14" s="33"/>
      <c r="B14" s="110"/>
      <c r="C14" s="71"/>
      <c r="D14" s="72"/>
      <c r="E14" s="73"/>
      <c r="F14" s="64">
        <f t="shared" si="1"/>
        <v>0</v>
      </c>
      <c r="G14" s="88">
        <f t="shared" si="0"/>
        <v>0</v>
      </c>
      <c r="H14" s="64">
        <f t="shared" si="2"/>
        <v>0</v>
      </c>
      <c r="L14" s="112"/>
    </row>
    <row r="15" spans="1:15" ht="30" hidden="1" customHeight="1" thickTop="1" thickBot="1" x14ac:dyDescent="0.2">
      <c r="B15" s="112"/>
      <c r="C15" s="71"/>
      <c r="D15" s="72"/>
      <c r="E15" s="73"/>
      <c r="F15" s="64">
        <f t="shared" si="1"/>
        <v>0</v>
      </c>
      <c r="G15" s="88">
        <f t="shared" si="0"/>
        <v>0</v>
      </c>
      <c r="H15" s="64">
        <f t="shared" si="2"/>
        <v>0</v>
      </c>
      <c r="L15" s="112"/>
    </row>
    <row r="16" spans="1:15" ht="30" hidden="1" customHeight="1" thickTop="1" thickBot="1" x14ac:dyDescent="0.2">
      <c r="B16" s="112"/>
      <c r="C16" s="71"/>
      <c r="D16" s="72"/>
      <c r="E16" s="73"/>
      <c r="F16" s="64">
        <f t="shared" si="1"/>
        <v>0</v>
      </c>
      <c r="G16" s="88">
        <f t="shared" si="0"/>
        <v>0</v>
      </c>
      <c r="H16" s="64">
        <f t="shared" si="2"/>
        <v>0</v>
      </c>
      <c r="K16" s="111"/>
    </row>
    <row r="17" spans="1:11" ht="30" hidden="1" customHeight="1" thickTop="1" thickBot="1" x14ac:dyDescent="0.2">
      <c r="B17" s="112"/>
      <c r="C17" s="71"/>
      <c r="D17" s="72"/>
      <c r="E17" s="73"/>
      <c r="F17" s="64">
        <f t="shared" si="1"/>
        <v>0</v>
      </c>
      <c r="G17" s="88">
        <f t="shared" si="0"/>
        <v>0</v>
      </c>
      <c r="H17" s="64">
        <f t="shared" si="2"/>
        <v>0</v>
      </c>
      <c r="K17" s="111"/>
    </row>
    <row r="18" spans="1:11" ht="30" hidden="1" customHeight="1" thickTop="1" thickBot="1" x14ac:dyDescent="0.2">
      <c r="B18" s="112"/>
      <c r="C18" s="71"/>
      <c r="D18" s="72"/>
      <c r="E18" s="73"/>
      <c r="F18" s="64">
        <f t="shared" si="1"/>
        <v>0</v>
      </c>
      <c r="G18" s="88">
        <f t="shared" si="0"/>
        <v>0</v>
      </c>
      <c r="H18" s="64">
        <f t="shared" si="2"/>
        <v>0</v>
      </c>
      <c r="K18" s="111"/>
    </row>
    <row r="19" spans="1:11" ht="30" hidden="1" customHeight="1" thickTop="1" thickBot="1" x14ac:dyDescent="0.2">
      <c r="B19" s="112"/>
      <c r="C19" s="71"/>
      <c r="D19" s="72"/>
      <c r="E19" s="73"/>
      <c r="F19" s="64">
        <f t="shared" si="1"/>
        <v>0</v>
      </c>
      <c r="G19" s="88">
        <f t="shared" si="0"/>
        <v>0</v>
      </c>
      <c r="H19" s="64">
        <f t="shared" si="2"/>
        <v>0</v>
      </c>
      <c r="K19" s="111"/>
    </row>
    <row r="20" spans="1:11" ht="30" hidden="1" customHeight="1" thickTop="1" thickBot="1" x14ac:dyDescent="0.2">
      <c r="B20" s="112"/>
      <c r="C20" s="71"/>
      <c r="D20" s="72"/>
      <c r="E20" s="73"/>
      <c r="F20" s="64">
        <f t="shared" si="1"/>
        <v>0</v>
      </c>
      <c r="G20" s="88">
        <f t="shared" si="0"/>
        <v>0</v>
      </c>
      <c r="H20" s="64">
        <f t="shared" si="2"/>
        <v>0</v>
      </c>
      <c r="K20" s="111"/>
    </row>
    <row r="21" spans="1:11" ht="30" hidden="1" customHeight="1" thickTop="1" thickBot="1" x14ac:dyDescent="0.2">
      <c r="B21" s="112"/>
      <c r="C21" s="71"/>
      <c r="D21" s="72"/>
      <c r="E21" s="73"/>
      <c r="F21" s="64">
        <f t="shared" si="1"/>
        <v>0</v>
      </c>
      <c r="G21" s="88">
        <f t="shared" si="0"/>
        <v>0</v>
      </c>
      <c r="H21" s="64">
        <f t="shared" si="2"/>
        <v>0</v>
      </c>
      <c r="K21" s="111"/>
    </row>
    <row r="22" spans="1:11" ht="30" hidden="1" customHeight="1" thickTop="1" thickBot="1" x14ac:dyDescent="0.2">
      <c r="B22" s="112"/>
      <c r="C22" s="71"/>
      <c r="D22" s="72"/>
      <c r="E22" s="73"/>
      <c r="F22" s="64">
        <f t="shared" si="1"/>
        <v>0</v>
      </c>
      <c r="G22" s="88">
        <f t="shared" si="0"/>
        <v>0</v>
      </c>
      <c r="H22" s="64">
        <f t="shared" si="2"/>
        <v>0</v>
      </c>
      <c r="K22" s="111"/>
    </row>
    <row r="23" spans="1:11" ht="30" hidden="1" customHeight="1" thickTop="1" thickBot="1" x14ac:dyDescent="0.2">
      <c r="B23" s="112"/>
      <c r="C23" s="71"/>
      <c r="D23" s="72"/>
      <c r="E23" s="73"/>
      <c r="F23" s="64">
        <f t="shared" si="1"/>
        <v>0</v>
      </c>
      <c r="G23" s="88">
        <f t="shared" si="0"/>
        <v>0</v>
      </c>
      <c r="H23" s="64">
        <f t="shared" si="2"/>
        <v>0</v>
      </c>
      <c r="K23" s="111"/>
    </row>
    <row r="24" spans="1:11" ht="30" hidden="1" customHeight="1" thickTop="1" thickBot="1" x14ac:dyDescent="0.2">
      <c r="B24" s="112"/>
      <c r="C24" s="83"/>
      <c r="D24" s="72"/>
      <c r="E24" s="73"/>
      <c r="F24" s="84">
        <f t="shared" si="1"/>
        <v>0</v>
      </c>
      <c r="G24" s="88">
        <f t="shared" si="0"/>
        <v>0</v>
      </c>
      <c r="H24" s="64">
        <f t="shared" si="2"/>
        <v>0</v>
      </c>
      <c r="K24" s="111"/>
    </row>
    <row r="25" spans="1:11" ht="27" customHeight="1" thickTop="1" thickBot="1" x14ac:dyDescent="0.2">
      <c r="A25" s="33"/>
      <c r="B25" s="110"/>
      <c r="C25" s="85"/>
      <c r="D25" s="86"/>
      <c r="E25" s="86" t="s">
        <v>103</v>
      </c>
      <c r="F25" s="87">
        <f>SUM(F10:F24)</f>
        <v>0</v>
      </c>
      <c r="G25" s="87"/>
      <c r="H25" s="87">
        <f>SUM(H10:H24)</f>
        <v>0</v>
      </c>
      <c r="K25" s="111"/>
    </row>
    <row r="26" spans="1:11" ht="30" customHeight="1" thickTop="1" thickBot="1" x14ac:dyDescent="0.2">
      <c r="B26" s="112"/>
      <c r="C26" s="389" t="s">
        <v>107</v>
      </c>
      <c r="D26" s="386"/>
      <c r="E26" s="387"/>
      <c r="F26" s="395"/>
      <c r="G26" s="395"/>
      <c r="H26" s="388">
        <v>1.4999999999999999E-2</v>
      </c>
      <c r="K26" s="111"/>
    </row>
    <row r="27" spans="1:11" ht="6" customHeight="1" thickTop="1" x14ac:dyDescent="0.15">
      <c r="B27" s="113"/>
      <c r="C27" s="114"/>
      <c r="D27" s="115"/>
      <c r="E27" s="116"/>
      <c r="F27" s="115"/>
      <c r="G27" s="115"/>
      <c r="H27" s="115"/>
      <c r="I27" s="114"/>
      <c r="J27" s="114"/>
      <c r="K27" s="117"/>
    </row>
    <row r="28" spans="1:11" ht="6" hidden="1" customHeight="1" x14ac:dyDescent="0.15"/>
    <row r="29" spans="1:11" ht="7" hidden="1" customHeight="1" thickBot="1" x14ac:dyDescent="0.2">
      <c r="B29" s="105"/>
      <c r="C29" s="106"/>
      <c r="D29" s="107"/>
      <c r="E29" s="108"/>
      <c r="F29" s="107"/>
      <c r="G29" s="107"/>
    </row>
    <row r="30" spans="1:11" ht="30" hidden="1" customHeight="1" thickBot="1" x14ac:dyDescent="0.2">
      <c r="B30" s="112"/>
      <c r="C30" s="70" t="s">
        <v>114</v>
      </c>
      <c r="D30" s="70" t="s">
        <v>9</v>
      </c>
      <c r="E30" s="70" t="s">
        <v>109</v>
      </c>
      <c r="F30" s="70" t="s">
        <v>0</v>
      </c>
    </row>
    <row r="31" spans="1:11" ht="30" hidden="1" customHeight="1" thickTop="1" thickBot="1" x14ac:dyDescent="0.2">
      <c r="B31" s="112"/>
      <c r="C31" s="71" t="s">
        <v>166</v>
      </c>
      <c r="D31" s="72">
        <v>0</v>
      </c>
      <c r="E31" s="73">
        <v>0</v>
      </c>
      <c r="F31" s="64">
        <f>IFERROR((D31*E31)," ")</f>
        <v>0</v>
      </c>
    </row>
    <row r="32" spans="1:11" ht="30" hidden="1" customHeight="1" thickTop="1" thickBot="1" x14ac:dyDescent="0.2">
      <c r="B32" s="112"/>
      <c r="C32" s="71" t="s">
        <v>115</v>
      </c>
      <c r="D32" s="72">
        <v>0</v>
      </c>
      <c r="E32" s="120">
        <v>0</v>
      </c>
      <c r="F32" s="64">
        <f>IFERROR((D32*E32)," ")</f>
        <v>0</v>
      </c>
    </row>
    <row r="33" spans="2:7" ht="30" hidden="1" customHeight="1" thickBot="1" x14ac:dyDescent="0.2">
      <c r="B33" s="112"/>
      <c r="C33" s="390"/>
      <c r="D33" s="391"/>
      <c r="E33" s="391" t="s">
        <v>103</v>
      </c>
      <c r="F33" s="119">
        <f>SUM(F31:F32)</f>
        <v>0</v>
      </c>
    </row>
    <row r="34" spans="2:7" ht="31" hidden="1" customHeight="1" thickTop="1" thickBot="1" x14ac:dyDescent="0.2">
      <c r="B34" s="112"/>
      <c r="C34" s="389" t="s">
        <v>113</v>
      </c>
      <c r="D34" s="392"/>
      <c r="E34" s="393"/>
      <c r="F34" s="388">
        <v>0.11</v>
      </c>
    </row>
    <row r="35" spans="2:7" ht="7" hidden="1" customHeight="1" thickTop="1" x14ac:dyDescent="0.15">
      <c r="B35" s="113"/>
      <c r="C35" s="114"/>
      <c r="D35" s="115"/>
      <c r="E35" s="116"/>
      <c r="F35" s="115"/>
      <c r="G35" s="115"/>
    </row>
    <row r="36" spans="2:7" hidden="1" x14ac:dyDescent="0.15"/>
  </sheetData>
  <sheetProtection algorithmName="SHA-512" hashValue="gWtqy8zUuJdAEq6hwkLfzqmIbPYiaCvRqkqaXGwHblZFfE/NbyUpY4ce2aefFe24p7Z61K0nk4g+j0XHk88Z1Q==" saltValue="67hgZnJ4oHY+IXvkB4koqw==" spinCount="100000" sheet="1" objects="1" scenarios="1" formatCells="0" formatColumns="0" formatRows="0" selectLockedCells="1"/>
  <mergeCells count="1">
    <mergeCell ref="C5:H6"/>
  </mergeCells>
  <dataValidations count="1">
    <dataValidation type="list" allowBlank="1" showInputMessage="1" showErrorMessage="1" sqref="J10" xr:uid="{4824421A-A797-C84B-94D7-21B7EB93DC0F}">
      <formula1>"Simples Nacional, MEI"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C383-7D5E-8C48-AB4A-5DC37D75B5F3}">
  <sheetPr>
    <outlinePr showOutlineSymbols="0"/>
  </sheetPr>
  <dimension ref="B1:AG91"/>
  <sheetViews>
    <sheetView showGridLines="0" showRowColHeaders="0" showOutlineSymbols="0" zoomScaleNormal="90" zoomScalePageLayoutView="110" workbookViewId="0">
      <pane ySplit="1" topLeftCell="A2" activePane="bottomLeft" state="frozen"/>
      <selection pane="bottomLeft" activeCell="K9" sqref="K9"/>
    </sheetView>
  </sheetViews>
  <sheetFormatPr baseColWidth="10" defaultColWidth="10.59765625" defaultRowHeight="14" x14ac:dyDescent="0.2"/>
  <cols>
    <col min="1" max="1" width="1.3984375" style="121" customWidth="1"/>
    <col min="2" max="2" width="1.796875" style="121" customWidth="1"/>
    <col min="3" max="3" width="45.19921875" style="121" customWidth="1"/>
    <col min="4" max="4" width="28.19921875" style="121" customWidth="1"/>
    <col min="5" max="6" width="29.19921875" style="121" customWidth="1"/>
    <col min="7" max="7" width="1.3984375" style="121" customWidth="1"/>
    <col min="8" max="9" width="26.796875" style="121" customWidth="1"/>
    <col min="10" max="10" width="1.3984375" style="121" customWidth="1"/>
    <col min="11" max="13" width="24.796875" style="121" customWidth="1"/>
    <col min="14" max="14" width="1.796875" style="121" customWidth="1"/>
    <col min="15" max="18" width="11.3984375" style="121" customWidth="1"/>
    <col min="19" max="19" width="1.59765625" style="121" customWidth="1"/>
    <col min="20" max="21" width="14.3984375" style="121" customWidth="1"/>
    <col min="22" max="22" width="1.59765625" style="121" customWidth="1"/>
    <col min="23" max="23" width="28.19921875" style="121" customWidth="1"/>
    <col min="24" max="24" width="2.796875" style="121" customWidth="1"/>
    <col min="25" max="25" width="2.19921875" style="121" customWidth="1"/>
    <col min="26" max="29" width="10.59765625" style="121"/>
    <col min="30" max="30" width="20.3984375" style="121" bestFit="1" customWidth="1"/>
    <col min="31" max="31" width="10.19921875" style="121" bestFit="1" customWidth="1"/>
    <col min="32" max="32" width="9.3984375" style="121" bestFit="1" customWidth="1"/>
    <col min="33" max="33" width="10" style="121" bestFit="1" customWidth="1"/>
    <col min="34" max="16384" width="10.59765625" style="121"/>
  </cols>
  <sheetData>
    <row r="1" spans="2:26" s="404" customFormat="1" ht="34" customHeight="1" x14ac:dyDescent="0.15">
      <c r="E1" s="405"/>
      <c r="F1" s="405"/>
      <c r="G1" s="405"/>
      <c r="H1" s="405"/>
      <c r="I1" s="405"/>
      <c r="J1" s="405"/>
    </row>
    <row r="2" spans="2:26" s="80" customFormat="1" ht="40" customHeight="1" x14ac:dyDescent="0.15">
      <c r="E2" s="81"/>
      <c r="F2" s="81"/>
      <c r="G2" s="81"/>
      <c r="H2" s="81"/>
      <c r="I2" s="81"/>
      <c r="J2" s="81"/>
    </row>
    <row r="3" spans="2:26" ht="8" customHeight="1" x14ac:dyDescent="0.2"/>
    <row r="4" spans="2:26" ht="9" customHeight="1" x14ac:dyDescent="0.2">
      <c r="B4" s="248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</row>
    <row r="5" spans="2:26" ht="89" customHeight="1" x14ac:dyDescent="0.2">
      <c r="B5" s="251"/>
      <c r="C5" s="452" t="s">
        <v>126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253"/>
      <c r="O5" s="426"/>
      <c r="P5" s="426"/>
      <c r="Q5" s="426"/>
      <c r="R5" s="426"/>
      <c r="S5" s="426"/>
      <c r="T5" s="426"/>
      <c r="U5" s="426"/>
      <c r="V5" s="426"/>
      <c r="W5" s="426"/>
      <c r="X5" s="425"/>
      <c r="Y5" s="425"/>
      <c r="Z5" s="425"/>
    </row>
    <row r="6" spans="2:26" ht="11" customHeight="1" thickBot="1" x14ac:dyDescent="0.25"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</row>
    <row r="7" spans="2:26" ht="37" customHeight="1" thickBot="1" x14ac:dyDescent="0.25">
      <c r="B7" s="251"/>
      <c r="C7" s="429" t="s">
        <v>167</v>
      </c>
      <c r="D7" s="430" t="s">
        <v>170</v>
      </c>
      <c r="E7" s="430" t="s">
        <v>168</v>
      </c>
      <c r="F7" s="430" t="s">
        <v>169</v>
      </c>
      <c r="G7" s="394"/>
      <c r="H7" s="430" t="s">
        <v>171</v>
      </c>
      <c r="I7" s="431" t="s">
        <v>172</v>
      </c>
      <c r="J7" s="394"/>
      <c r="K7" s="430" t="s">
        <v>175</v>
      </c>
      <c r="L7" s="430" t="s">
        <v>173</v>
      </c>
      <c r="M7" s="430" t="s">
        <v>174</v>
      </c>
      <c r="N7" s="253"/>
      <c r="Q7" s="420"/>
      <c r="R7" s="420"/>
    </row>
    <row r="8" spans="2:26" ht="5" customHeight="1" thickBot="1" x14ac:dyDescent="0.25">
      <c r="B8" s="251"/>
      <c r="C8" s="432"/>
      <c r="D8" s="432"/>
      <c r="E8" s="432"/>
      <c r="F8" s="432"/>
      <c r="G8" s="394"/>
      <c r="H8" s="432"/>
      <c r="I8" s="432"/>
      <c r="J8" s="394"/>
      <c r="K8" s="432"/>
      <c r="L8" s="432"/>
      <c r="M8" s="432"/>
      <c r="N8" s="253"/>
      <c r="Q8" s="420"/>
      <c r="R8" s="420"/>
    </row>
    <row r="9" spans="2:26" ht="27" customHeight="1" thickTop="1" thickBot="1" x14ac:dyDescent="0.25">
      <c r="B9" s="251"/>
      <c r="C9" s="433" t="s">
        <v>12</v>
      </c>
      <c r="D9" s="418">
        <v>28</v>
      </c>
      <c r="E9" s="419">
        <v>392</v>
      </c>
      <c r="F9" s="434">
        <f>D9*E9</f>
        <v>10976</v>
      </c>
      <c r="G9" s="394"/>
      <c r="H9" s="434">
        <v>7051</v>
      </c>
      <c r="I9" s="434">
        <v>350</v>
      </c>
      <c r="J9" s="394"/>
      <c r="K9" s="424">
        <v>0.7</v>
      </c>
      <c r="L9" s="424">
        <v>0.02</v>
      </c>
      <c r="M9" s="424">
        <v>0.02</v>
      </c>
      <c r="N9" s="253"/>
      <c r="Q9" s="421"/>
      <c r="R9" s="422"/>
    </row>
    <row r="10" spans="2:26" ht="27" customHeight="1" thickTop="1" thickBot="1" x14ac:dyDescent="0.25">
      <c r="B10" s="251"/>
      <c r="C10" s="433" t="s">
        <v>13</v>
      </c>
      <c r="D10" s="418">
        <v>32</v>
      </c>
      <c r="E10" s="419">
        <v>392</v>
      </c>
      <c r="F10" s="434">
        <f t="shared" ref="F10:F44" si="0">D10*E10</f>
        <v>12544</v>
      </c>
      <c r="G10" s="394"/>
      <c r="H10" s="434">
        <v>7051</v>
      </c>
      <c r="I10" s="434">
        <v>350</v>
      </c>
      <c r="J10" s="394"/>
      <c r="K10" s="394"/>
      <c r="L10" s="394"/>
      <c r="M10" s="394"/>
      <c r="N10" s="253"/>
      <c r="Q10" s="421"/>
      <c r="R10" s="422"/>
    </row>
    <row r="11" spans="2:26" ht="27" customHeight="1" thickTop="1" thickBot="1" x14ac:dyDescent="0.25">
      <c r="B11" s="251"/>
      <c r="C11" s="433" t="s">
        <v>14</v>
      </c>
      <c r="D11" s="418">
        <v>32</v>
      </c>
      <c r="E11" s="419">
        <v>392</v>
      </c>
      <c r="F11" s="434">
        <f t="shared" si="0"/>
        <v>12544</v>
      </c>
      <c r="G11" s="394"/>
      <c r="H11" s="434">
        <v>7051</v>
      </c>
      <c r="I11" s="434">
        <v>350</v>
      </c>
      <c r="J11" s="394"/>
      <c r="K11" s="394"/>
      <c r="L11" s="394"/>
      <c r="M11" s="394"/>
      <c r="N11" s="253"/>
      <c r="Q11" s="421"/>
      <c r="R11" s="422"/>
    </row>
    <row r="12" spans="2:26" ht="27" customHeight="1" thickTop="1" thickBot="1" x14ac:dyDescent="0.25">
      <c r="B12" s="251"/>
      <c r="C12" s="433" t="s">
        <v>15</v>
      </c>
      <c r="D12" s="418">
        <v>34</v>
      </c>
      <c r="E12" s="419">
        <v>392</v>
      </c>
      <c r="F12" s="434">
        <f t="shared" si="0"/>
        <v>13328</v>
      </c>
      <c r="G12" s="394"/>
      <c r="H12" s="434">
        <v>7051</v>
      </c>
      <c r="I12" s="434">
        <v>350</v>
      </c>
      <c r="J12" s="394"/>
      <c r="K12" s="394"/>
      <c r="L12" s="394"/>
      <c r="M12" s="394"/>
      <c r="N12" s="253"/>
      <c r="Q12" s="421"/>
      <c r="R12" s="422"/>
    </row>
    <row r="13" spans="2:26" ht="27" customHeight="1" thickTop="1" thickBot="1" x14ac:dyDescent="0.25">
      <c r="B13" s="251"/>
      <c r="C13" s="433" t="s">
        <v>16</v>
      </c>
      <c r="D13" s="418">
        <v>36</v>
      </c>
      <c r="E13" s="419">
        <v>392</v>
      </c>
      <c r="F13" s="434">
        <f t="shared" si="0"/>
        <v>14112</v>
      </c>
      <c r="G13" s="394"/>
      <c r="H13" s="434">
        <v>7051</v>
      </c>
      <c r="I13" s="434">
        <v>350</v>
      </c>
      <c r="J13" s="394"/>
      <c r="K13" s="394"/>
      <c r="L13" s="394"/>
      <c r="M13" s="394"/>
      <c r="N13" s="253"/>
      <c r="Q13" s="421"/>
      <c r="R13" s="422"/>
    </row>
    <row r="14" spans="2:26" ht="27" customHeight="1" thickTop="1" thickBot="1" x14ac:dyDescent="0.25">
      <c r="B14" s="251"/>
      <c r="C14" s="433" t="s">
        <v>17</v>
      </c>
      <c r="D14" s="418">
        <v>36</v>
      </c>
      <c r="E14" s="419">
        <v>392</v>
      </c>
      <c r="F14" s="434">
        <f t="shared" si="0"/>
        <v>14112</v>
      </c>
      <c r="G14" s="394"/>
      <c r="H14" s="434">
        <v>7051</v>
      </c>
      <c r="I14" s="434">
        <v>350</v>
      </c>
      <c r="J14" s="394"/>
      <c r="K14" s="394"/>
      <c r="L14" s="394"/>
      <c r="M14" s="394"/>
      <c r="N14" s="253"/>
      <c r="Q14" s="421"/>
      <c r="R14" s="422"/>
    </row>
    <row r="15" spans="2:26" ht="27" customHeight="1" thickTop="1" thickBot="1" x14ac:dyDescent="0.25">
      <c r="B15" s="251"/>
      <c r="C15" s="433" t="s">
        <v>18</v>
      </c>
      <c r="D15" s="418">
        <v>36</v>
      </c>
      <c r="E15" s="419">
        <v>392</v>
      </c>
      <c r="F15" s="434">
        <f t="shared" si="0"/>
        <v>14112</v>
      </c>
      <c r="G15" s="394"/>
      <c r="H15" s="434">
        <v>7051</v>
      </c>
      <c r="I15" s="434">
        <v>350</v>
      </c>
      <c r="J15" s="394"/>
      <c r="K15" s="394"/>
      <c r="L15" s="394"/>
      <c r="M15" s="394"/>
      <c r="N15" s="253"/>
      <c r="Q15" s="421"/>
      <c r="R15" s="422"/>
    </row>
    <row r="16" spans="2:26" ht="27" customHeight="1" thickTop="1" thickBot="1" x14ac:dyDescent="0.25">
      <c r="B16" s="251"/>
      <c r="C16" s="433" t="s">
        <v>19</v>
      </c>
      <c r="D16" s="418">
        <v>36</v>
      </c>
      <c r="E16" s="419">
        <v>392</v>
      </c>
      <c r="F16" s="434">
        <f t="shared" si="0"/>
        <v>14112</v>
      </c>
      <c r="G16" s="394"/>
      <c r="H16" s="434">
        <v>7051</v>
      </c>
      <c r="I16" s="434">
        <v>350</v>
      </c>
      <c r="J16" s="394"/>
      <c r="K16" s="394"/>
      <c r="L16" s="394"/>
      <c r="M16" s="394"/>
      <c r="N16" s="253"/>
      <c r="Q16" s="421"/>
      <c r="R16" s="422"/>
    </row>
    <row r="17" spans="2:33" ht="27" customHeight="1" thickTop="1" thickBot="1" x14ac:dyDescent="0.25">
      <c r="B17" s="251"/>
      <c r="C17" s="433" t="s">
        <v>20</v>
      </c>
      <c r="D17" s="418">
        <v>36</v>
      </c>
      <c r="E17" s="419">
        <v>392</v>
      </c>
      <c r="F17" s="434">
        <f t="shared" si="0"/>
        <v>14112</v>
      </c>
      <c r="G17" s="394"/>
      <c r="H17" s="434">
        <v>7051</v>
      </c>
      <c r="I17" s="434">
        <v>350</v>
      </c>
      <c r="J17" s="394"/>
      <c r="K17" s="394"/>
      <c r="L17" s="394"/>
      <c r="M17" s="394"/>
      <c r="N17" s="253"/>
      <c r="Q17" s="421"/>
      <c r="R17" s="422"/>
    </row>
    <row r="18" spans="2:33" ht="27" customHeight="1" thickTop="1" thickBot="1" x14ac:dyDescent="0.25">
      <c r="B18" s="251"/>
      <c r="C18" s="433" t="s">
        <v>21</v>
      </c>
      <c r="D18" s="418">
        <v>36</v>
      </c>
      <c r="E18" s="419">
        <v>392</v>
      </c>
      <c r="F18" s="434">
        <f t="shared" si="0"/>
        <v>14112</v>
      </c>
      <c r="G18" s="394"/>
      <c r="H18" s="434">
        <v>7051</v>
      </c>
      <c r="I18" s="434">
        <v>350</v>
      </c>
      <c r="J18" s="394"/>
      <c r="K18" s="394"/>
      <c r="L18" s="394"/>
      <c r="M18" s="394"/>
      <c r="N18" s="253"/>
      <c r="Q18" s="421"/>
      <c r="R18" s="422"/>
      <c r="AD18" s="414" t="s">
        <v>123</v>
      </c>
      <c r="AE18" s="414"/>
      <c r="AF18" s="414" t="s">
        <v>124</v>
      </c>
      <c r="AG18" s="414" t="s">
        <v>125</v>
      </c>
    </row>
    <row r="19" spans="2:33" ht="27" customHeight="1" thickTop="1" thickBot="1" x14ac:dyDescent="0.25">
      <c r="B19" s="251"/>
      <c r="C19" s="433" t="s">
        <v>22</v>
      </c>
      <c r="D19" s="418">
        <v>36</v>
      </c>
      <c r="E19" s="419">
        <v>392</v>
      </c>
      <c r="F19" s="434">
        <f t="shared" si="0"/>
        <v>14112</v>
      </c>
      <c r="G19" s="394"/>
      <c r="H19" s="434">
        <v>7051</v>
      </c>
      <c r="I19" s="434">
        <v>350</v>
      </c>
      <c r="J19" s="394"/>
      <c r="K19" s="394"/>
      <c r="L19" s="394"/>
      <c r="M19" s="394"/>
      <c r="N19" s="253"/>
      <c r="Q19" s="421"/>
      <c r="R19" s="422"/>
      <c r="AD19" s="415">
        <v>0</v>
      </c>
      <c r="AE19" s="415">
        <v>180000</v>
      </c>
      <c r="AF19" s="416">
        <v>0.04</v>
      </c>
      <c r="AG19" s="417">
        <v>0</v>
      </c>
    </row>
    <row r="20" spans="2:33" ht="27" customHeight="1" thickTop="1" thickBot="1" x14ac:dyDescent="0.25">
      <c r="B20" s="251"/>
      <c r="C20" s="433" t="s">
        <v>23</v>
      </c>
      <c r="D20" s="418">
        <v>36</v>
      </c>
      <c r="E20" s="419">
        <v>392</v>
      </c>
      <c r="F20" s="434">
        <f t="shared" si="0"/>
        <v>14112</v>
      </c>
      <c r="G20" s="394"/>
      <c r="H20" s="434">
        <v>7051</v>
      </c>
      <c r="I20" s="434">
        <v>350</v>
      </c>
      <c r="J20" s="394"/>
      <c r="K20" s="394"/>
      <c r="L20" s="394"/>
      <c r="M20" s="394"/>
      <c r="N20" s="253"/>
      <c r="Q20" s="421"/>
      <c r="R20" s="422"/>
      <c r="AD20" s="415">
        <f>AE19</f>
        <v>180000</v>
      </c>
      <c r="AE20" s="415">
        <v>360000</v>
      </c>
      <c r="AF20" s="416">
        <v>7.2999999999999995E-2</v>
      </c>
      <c r="AG20" s="417">
        <v>5940</v>
      </c>
    </row>
    <row r="21" spans="2:33" ht="27" customHeight="1" thickTop="1" thickBot="1" x14ac:dyDescent="0.25">
      <c r="B21" s="251"/>
      <c r="C21" s="433" t="s">
        <v>25</v>
      </c>
      <c r="D21" s="418">
        <v>36</v>
      </c>
      <c r="E21" s="419">
        <v>420</v>
      </c>
      <c r="F21" s="434">
        <f t="shared" si="0"/>
        <v>15120</v>
      </c>
      <c r="G21" s="394"/>
      <c r="H21" s="434">
        <v>7051</v>
      </c>
      <c r="I21" s="434">
        <v>350</v>
      </c>
      <c r="J21" s="394"/>
      <c r="K21" s="394"/>
      <c r="L21" s="394"/>
      <c r="M21" s="394"/>
      <c r="N21" s="253"/>
      <c r="AD21" s="415">
        <f>AE20</f>
        <v>360000</v>
      </c>
      <c r="AE21" s="415">
        <v>720000</v>
      </c>
      <c r="AF21" s="416">
        <v>9.5000000000000001E-2</v>
      </c>
      <c r="AG21" s="417">
        <v>13860</v>
      </c>
    </row>
    <row r="22" spans="2:33" ht="27" customHeight="1" thickTop="1" thickBot="1" x14ac:dyDescent="0.25">
      <c r="B22" s="251"/>
      <c r="C22" s="433" t="s">
        <v>26</v>
      </c>
      <c r="D22" s="418">
        <v>36</v>
      </c>
      <c r="E22" s="419">
        <v>420</v>
      </c>
      <c r="F22" s="434">
        <f t="shared" si="0"/>
        <v>15120</v>
      </c>
      <c r="G22" s="394"/>
      <c r="H22" s="434">
        <v>7051</v>
      </c>
      <c r="I22" s="434">
        <v>350</v>
      </c>
      <c r="J22" s="394"/>
      <c r="K22" s="394"/>
      <c r="L22" s="394"/>
      <c r="M22" s="394"/>
      <c r="N22" s="253"/>
      <c r="AD22" s="415">
        <f>AE21</f>
        <v>720000</v>
      </c>
      <c r="AE22" s="415">
        <v>1800000</v>
      </c>
      <c r="AF22" s="416">
        <v>0.107</v>
      </c>
      <c r="AG22" s="417">
        <v>22500</v>
      </c>
    </row>
    <row r="23" spans="2:33" ht="27" customHeight="1" thickTop="1" thickBot="1" x14ac:dyDescent="0.25">
      <c r="B23" s="251"/>
      <c r="C23" s="433" t="s">
        <v>27</v>
      </c>
      <c r="D23" s="418">
        <v>36</v>
      </c>
      <c r="E23" s="419">
        <v>420</v>
      </c>
      <c r="F23" s="434">
        <f t="shared" si="0"/>
        <v>15120</v>
      </c>
      <c r="G23" s="394"/>
      <c r="H23" s="434">
        <v>7051</v>
      </c>
      <c r="I23" s="434">
        <v>350</v>
      </c>
      <c r="J23" s="394"/>
      <c r="K23" s="394"/>
      <c r="L23" s="394"/>
      <c r="M23" s="394"/>
      <c r="N23" s="253"/>
      <c r="AD23" s="415">
        <f>AE22</f>
        <v>1800000</v>
      </c>
      <c r="AE23" s="415">
        <v>3600000</v>
      </c>
      <c r="AF23" s="416">
        <v>0.14299999999999999</v>
      </c>
      <c r="AG23" s="417">
        <v>87300</v>
      </c>
    </row>
    <row r="24" spans="2:33" s="122" customFormat="1" ht="27" customHeight="1" thickTop="1" thickBot="1" x14ac:dyDescent="0.25">
      <c r="B24" s="427"/>
      <c r="C24" s="433" t="s">
        <v>28</v>
      </c>
      <c r="D24" s="418">
        <v>36</v>
      </c>
      <c r="E24" s="419">
        <v>420</v>
      </c>
      <c r="F24" s="434">
        <f t="shared" si="0"/>
        <v>15120</v>
      </c>
      <c r="G24" s="435"/>
      <c r="H24" s="434">
        <v>7051</v>
      </c>
      <c r="I24" s="434">
        <v>350</v>
      </c>
      <c r="J24" s="435"/>
      <c r="K24" s="435"/>
      <c r="L24" s="435"/>
      <c r="M24" s="435"/>
      <c r="N24" s="428"/>
      <c r="AD24" s="415">
        <f>AE23</f>
        <v>3600000</v>
      </c>
      <c r="AE24" s="415">
        <v>4800000</v>
      </c>
      <c r="AF24" s="416">
        <v>0.19</v>
      </c>
      <c r="AG24" s="417">
        <v>378000</v>
      </c>
    </row>
    <row r="25" spans="2:33" s="122" customFormat="1" ht="27" customHeight="1" thickTop="1" thickBot="1" x14ac:dyDescent="0.25">
      <c r="B25" s="427"/>
      <c r="C25" s="433" t="s">
        <v>29</v>
      </c>
      <c r="D25" s="418">
        <v>36</v>
      </c>
      <c r="E25" s="419">
        <v>420</v>
      </c>
      <c r="F25" s="434">
        <f t="shared" si="0"/>
        <v>15120</v>
      </c>
      <c r="G25" s="435"/>
      <c r="H25" s="434">
        <v>7051</v>
      </c>
      <c r="I25" s="434">
        <v>350</v>
      </c>
      <c r="J25" s="435"/>
      <c r="K25" s="435"/>
      <c r="L25" s="435"/>
      <c r="M25" s="435"/>
      <c r="N25" s="428"/>
    </row>
    <row r="26" spans="2:33" s="122" customFormat="1" ht="27" customHeight="1" thickTop="1" thickBot="1" x14ac:dyDescent="0.25">
      <c r="B26" s="427"/>
      <c r="C26" s="433" t="s">
        <v>30</v>
      </c>
      <c r="D26" s="418">
        <v>36</v>
      </c>
      <c r="E26" s="419">
        <v>420</v>
      </c>
      <c r="F26" s="434">
        <f t="shared" si="0"/>
        <v>15120</v>
      </c>
      <c r="G26" s="435"/>
      <c r="H26" s="434">
        <v>7051</v>
      </c>
      <c r="I26" s="434">
        <v>350</v>
      </c>
      <c r="J26" s="435"/>
      <c r="K26" s="435"/>
      <c r="L26" s="435"/>
      <c r="M26" s="435"/>
      <c r="N26" s="428"/>
    </row>
    <row r="27" spans="2:33" s="122" customFormat="1" ht="27" customHeight="1" thickTop="1" thickBot="1" x14ac:dyDescent="0.25">
      <c r="B27" s="427"/>
      <c r="C27" s="433" t="s">
        <v>31</v>
      </c>
      <c r="D27" s="418">
        <v>36</v>
      </c>
      <c r="E27" s="419">
        <v>420</v>
      </c>
      <c r="F27" s="434">
        <f t="shared" si="0"/>
        <v>15120</v>
      </c>
      <c r="G27" s="435"/>
      <c r="H27" s="434">
        <v>7051</v>
      </c>
      <c r="I27" s="434">
        <v>350</v>
      </c>
      <c r="J27" s="435"/>
      <c r="K27" s="435"/>
      <c r="L27" s="435"/>
      <c r="M27" s="435"/>
      <c r="N27" s="428"/>
    </row>
    <row r="28" spans="2:33" s="122" customFormat="1" ht="27" customHeight="1" thickTop="1" thickBot="1" x14ac:dyDescent="0.25">
      <c r="B28" s="427"/>
      <c r="C28" s="433" t="s">
        <v>32</v>
      </c>
      <c r="D28" s="418">
        <v>36</v>
      </c>
      <c r="E28" s="419">
        <v>420</v>
      </c>
      <c r="F28" s="434">
        <f t="shared" si="0"/>
        <v>15120</v>
      </c>
      <c r="G28" s="435"/>
      <c r="H28" s="434">
        <v>7051</v>
      </c>
      <c r="I28" s="434">
        <v>350</v>
      </c>
      <c r="J28" s="435"/>
      <c r="K28" s="435"/>
      <c r="L28" s="435"/>
      <c r="M28" s="435"/>
      <c r="N28" s="428"/>
    </row>
    <row r="29" spans="2:33" s="122" customFormat="1" ht="27" customHeight="1" thickTop="1" thickBot="1" x14ac:dyDescent="0.25">
      <c r="B29" s="427"/>
      <c r="C29" s="433" t="s">
        <v>33</v>
      </c>
      <c r="D29" s="418">
        <v>36</v>
      </c>
      <c r="E29" s="419">
        <v>420</v>
      </c>
      <c r="F29" s="434">
        <f t="shared" si="0"/>
        <v>15120</v>
      </c>
      <c r="G29" s="435"/>
      <c r="H29" s="434">
        <v>7051</v>
      </c>
      <c r="I29" s="434">
        <v>350</v>
      </c>
      <c r="J29" s="435"/>
      <c r="K29" s="435"/>
      <c r="L29" s="435"/>
      <c r="M29" s="435"/>
      <c r="N29" s="428"/>
    </row>
    <row r="30" spans="2:33" s="122" customFormat="1" ht="27" customHeight="1" thickTop="1" thickBot="1" x14ac:dyDescent="0.25">
      <c r="B30" s="427"/>
      <c r="C30" s="433" t="s">
        <v>34</v>
      </c>
      <c r="D30" s="418">
        <v>36</v>
      </c>
      <c r="E30" s="419">
        <v>420</v>
      </c>
      <c r="F30" s="434">
        <f t="shared" si="0"/>
        <v>15120</v>
      </c>
      <c r="G30" s="435"/>
      <c r="H30" s="434">
        <v>7051</v>
      </c>
      <c r="I30" s="434">
        <v>350</v>
      </c>
      <c r="J30" s="435"/>
      <c r="K30" s="435"/>
      <c r="L30" s="435"/>
      <c r="M30" s="435"/>
      <c r="N30" s="428"/>
    </row>
    <row r="31" spans="2:33" ht="27" customHeight="1" thickTop="1" thickBot="1" x14ac:dyDescent="0.25">
      <c r="B31" s="251"/>
      <c r="C31" s="433" t="s">
        <v>35</v>
      </c>
      <c r="D31" s="418">
        <v>36</v>
      </c>
      <c r="E31" s="419">
        <v>420</v>
      </c>
      <c r="F31" s="434">
        <f t="shared" si="0"/>
        <v>15120</v>
      </c>
      <c r="G31" s="394"/>
      <c r="H31" s="434">
        <v>7051</v>
      </c>
      <c r="I31" s="434">
        <v>350</v>
      </c>
      <c r="J31" s="394"/>
      <c r="K31" s="394"/>
      <c r="L31" s="394"/>
      <c r="M31" s="394"/>
      <c r="N31" s="253"/>
    </row>
    <row r="32" spans="2:33" ht="27" customHeight="1" thickTop="1" thickBot="1" x14ac:dyDescent="0.25">
      <c r="B32" s="251"/>
      <c r="C32" s="433" t="s">
        <v>36</v>
      </c>
      <c r="D32" s="418">
        <v>36</v>
      </c>
      <c r="E32" s="419">
        <v>420</v>
      </c>
      <c r="F32" s="434">
        <f t="shared" si="0"/>
        <v>15120</v>
      </c>
      <c r="G32" s="394"/>
      <c r="H32" s="434">
        <v>7051</v>
      </c>
      <c r="I32" s="434">
        <v>350</v>
      </c>
      <c r="J32" s="394"/>
      <c r="K32" s="394"/>
      <c r="L32" s="394"/>
      <c r="M32" s="394"/>
      <c r="N32" s="253"/>
    </row>
    <row r="33" spans="2:14" ht="27" customHeight="1" thickTop="1" thickBot="1" x14ac:dyDescent="0.25">
      <c r="B33" s="251"/>
      <c r="C33" s="433" t="s">
        <v>37</v>
      </c>
      <c r="D33" s="418">
        <v>36</v>
      </c>
      <c r="E33" s="419">
        <v>500</v>
      </c>
      <c r="F33" s="434">
        <f t="shared" si="0"/>
        <v>18000</v>
      </c>
      <c r="G33" s="394"/>
      <c r="H33" s="434">
        <v>7051</v>
      </c>
      <c r="I33" s="434">
        <v>350</v>
      </c>
      <c r="J33" s="394"/>
      <c r="K33" s="394"/>
      <c r="L33" s="394"/>
      <c r="M33" s="394"/>
      <c r="N33" s="253"/>
    </row>
    <row r="34" spans="2:14" ht="27" customHeight="1" thickTop="1" thickBot="1" x14ac:dyDescent="0.25">
      <c r="B34" s="251"/>
      <c r="C34" s="433" t="s">
        <v>38</v>
      </c>
      <c r="D34" s="418">
        <v>36</v>
      </c>
      <c r="E34" s="419">
        <v>500</v>
      </c>
      <c r="F34" s="434">
        <f t="shared" si="0"/>
        <v>18000</v>
      </c>
      <c r="G34" s="394"/>
      <c r="H34" s="434">
        <v>7051</v>
      </c>
      <c r="I34" s="434">
        <v>350</v>
      </c>
      <c r="J34" s="394"/>
      <c r="K34" s="394"/>
      <c r="L34" s="394"/>
      <c r="M34" s="394"/>
      <c r="N34" s="253"/>
    </row>
    <row r="35" spans="2:14" ht="27" customHeight="1" thickTop="1" thickBot="1" x14ac:dyDescent="0.25">
      <c r="B35" s="251"/>
      <c r="C35" s="433" t="s">
        <v>39</v>
      </c>
      <c r="D35" s="418">
        <v>36</v>
      </c>
      <c r="E35" s="419">
        <v>500</v>
      </c>
      <c r="F35" s="434">
        <f t="shared" si="0"/>
        <v>18000</v>
      </c>
      <c r="G35" s="394"/>
      <c r="H35" s="434">
        <v>7051</v>
      </c>
      <c r="I35" s="434">
        <v>350</v>
      </c>
      <c r="J35" s="394"/>
      <c r="K35" s="394"/>
      <c r="L35" s="394"/>
      <c r="M35" s="394"/>
      <c r="N35" s="253"/>
    </row>
    <row r="36" spans="2:14" ht="27" customHeight="1" thickTop="1" thickBot="1" x14ac:dyDescent="0.25">
      <c r="B36" s="251"/>
      <c r="C36" s="433" t="s">
        <v>40</v>
      </c>
      <c r="D36" s="418">
        <v>36</v>
      </c>
      <c r="E36" s="419">
        <v>500</v>
      </c>
      <c r="F36" s="434">
        <f t="shared" si="0"/>
        <v>18000</v>
      </c>
      <c r="G36" s="394"/>
      <c r="H36" s="434">
        <v>7051</v>
      </c>
      <c r="I36" s="434">
        <v>350</v>
      </c>
      <c r="J36" s="394"/>
      <c r="K36" s="394"/>
      <c r="L36" s="394"/>
      <c r="M36" s="394"/>
      <c r="N36" s="253"/>
    </row>
    <row r="37" spans="2:14" ht="27" customHeight="1" thickTop="1" thickBot="1" x14ac:dyDescent="0.25">
      <c r="B37" s="251"/>
      <c r="C37" s="433" t="s">
        <v>41</v>
      </c>
      <c r="D37" s="418">
        <v>36</v>
      </c>
      <c r="E37" s="419">
        <v>500</v>
      </c>
      <c r="F37" s="434">
        <f t="shared" si="0"/>
        <v>18000</v>
      </c>
      <c r="G37" s="394"/>
      <c r="H37" s="434">
        <v>7051</v>
      </c>
      <c r="I37" s="434">
        <v>350</v>
      </c>
      <c r="J37" s="394"/>
      <c r="K37" s="394"/>
      <c r="L37" s="394"/>
      <c r="M37" s="394"/>
      <c r="N37" s="253"/>
    </row>
    <row r="38" spans="2:14" ht="27" customHeight="1" thickTop="1" thickBot="1" x14ac:dyDescent="0.25">
      <c r="B38" s="251"/>
      <c r="C38" s="433" t="s">
        <v>42</v>
      </c>
      <c r="D38" s="418">
        <v>36</v>
      </c>
      <c r="E38" s="419">
        <v>500</v>
      </c>
      <c r="F38" s="434">
        <f t="shared" si="0"/>
        <v>18000</v>
      </c>
      <c r="G38" s="394"/>
      <c r="H38" s="434">
        <v>7051</v>
      </c>
      <c r="I38" s="434">
        <v>350</v>
      </c>
      <c r="J38" s="394"/>
      <c r="K38" s="394"/>
      <c r="L38" s="394"/>
      <c r="M38" s="394"/>
      <c r="N38" s="253"/>
    </row>
    <row r="39" spans="2:14" ht="27" customHeight="1" thickTop="1" thickBot="1" x14ac:dyDescent="0.25">
      <c r="B39" s="251"/>
      <c r="C39" s="433" t="s">
        <v>43</v>
      </c>
      <c r="D39" s="418">
        <v>36</v>
      </c>
      <c r="E39" s="419">
        <v>500</v>
      </c>
      <c r="F39" s="434">
        <f t="shared" si="0"/>
        <v>18000</v>
      </c>
      <c r="G39" s="394"/>
      <c r="H39" s="434">
        <v>7051</v>
      </c>
      <c r="I39" s="434">
        <v>350</v>
      </c>
      <c r="J39" s="394"/>
      <c r="K39" s="394"/>
      <c r="L39" s="394"/>
      <c r="M39" s="394"/>
      <c r="N39" s="253"/>
    </row>
    <row r="40" spans="2:14" ht="27" customHeight="1" thickTop="1" thickBot="1" x14ac:dyDescent="0.25">
      <c r="B40" s="251"/>
      <c r="C40" s="433" t="s">
        <v>44</v>
      </c>
      <c r="D40" s="418">
        <v>36</v>
      </c>
      <c r="E40" s="419">
        <v>500</v>
      </c>
      <c r="F40" s="434">
        <f t="shared" si="0"/>
        <v>18000</v>
      </c>
      <c r="G40" s="394"/>
      <c r="H40" s="434">
        <v>7051</v>
      </c>
      <c r="I40" s="434">
        <v>350</v>
      </c>
      <c r="J40" s="394"/>
      <c r="K40" s="394"/>
      <c r="L40" s="394"/>
      <c r="M40" s="394"/>
      <c r="N40" s="253"/>
    </row>
    <row r="41" spans="2:14" ht="27" customHeight="1" thickTop="1" thickBot="1" x14ac:dyDescent="0.25">
      <c r="B41" s="251"/>
      <c r="C41" s="433" t="s">
        <v>45</v>
      </c>
      <c r="D41" s="418">
        <v>36</v>
      </c>
      <c r="E41" s="419">
        <v>500</v>
      </c>
      <c r="F41" s="434">
        <f t="shared" si="0"/>
        <v>18000</v>
      </c>
      <c r="G41" s="394"/>
      <c r="H41" s="434">
        <v>7051</v>
      </c>
      <c r="I41" s="434">
        <v>350</v>
      </c>
      <c r="J41" s="394"/>
      <c r="K41" s="394"/>
      <c r="L41" s="394"/>
      <c r="M41" s="394"/>
      <c r="N41" s="253"/>
    </row>
    <row r="42" spans="2:14" ht="27" customHeight="1" thickTop="1" thickBot="1" x14ac:dyDescent="0.25">
      <c r="B42" s="251"/>
      <c r="C42" s="433" t="s">
        <v>46</v>
      </c>
      <c r="D42" s="418">
        <v>36</v>
      </c>
      <c r="E42" s="419">
        <v>500</v>
      </c>
      <c r="F42" s="434">
        <f t="shared" si="0"/>
        <v>18000</v>
      </c>
      <c r="G42" s="394"/>
      <c r="H42" s="434">
        <v>7051</v>
      </c>
      <c r="I42" s="434">
        <v>350</v>
      </c>
      <c r="J42" s="394"/>
      <c r="K42" s="394"/>
      <c r="L42" s="394"/>
      <c r="M42" s="394"/>
      <c r="N42" s="253"/>
    </row>
    <row r="43" spans="2:14" ht="27" customHeight="1" thickTop="1" thickBot="1" x14ac:dyDescent="0.25">
      <c r="B43" s="251"/>
      <c r="C43" s="433" t="s">
        <v>47</v>
      </c>
      <c r="D43" s="418">
        <v>36</v>
      </c>
      <c r="E43" s="419">
        <v>500</v>
      </c>
      <c r="F43" s="434">
        <f t="shared" si="0"/>
        <v>18000</v>
      </c>
      <c r="G43" s="394"/>
      <c r="H43" s="434">
        <v>7051</v>
      </c>
      <c r="I43" s="434">
        <v>350</v>
      </c>
      <c r="J43" s="394"/>
      <c r="K43" s="394"/>
      <c r="L43" s="394"/>
      <c r="M43" s="394"/>
      <c r="N43" s="253"/>
    </row>
    <row r="44" spans="2:14" ht="27" customHeight="1" thickTop="1" x14ac:dyDescent="0.2">
      <c r="B44" s="251"/>
      <c r="C44" s="433" t="s">
        <v>48</v>
      </c>
      <c r="D44" s="418">
        <v>36</v>
      </c>
      <c r="E44" s="419">
        <v>500</v>
      </c>
      <c r="F44" s="434">
        <f t="shared" si="0"/>
        <v>18000</v>
      </c>
      <c r="G44" s="394"/>
      <c r="H44" s="434">
        <v>7051</v>
      </c>
      <c r="I44" s="434">
        <v>350</v>
      </c>
      <c r="J44" s="394"/>
      <c r="K44" s="394"/>
      <c r="L44" s="394"/>
      <c r="M44" s="394"/>
      <c r="N44" s="253"/>
    </row>
    <row r="45" spans="2:14" ht="6" customHeight="1" x14ac:dyDescent="0.2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6"/>
    </row>
    <row r="47" spans="2:14" x14ac:dyDescent="0.2">
      <c r="D47" s="423"/>
    </row>
    <row r="48" spans="2:14" x14ac:dyDescent="0.2">
      <c r="D48" s="423"/>
    </row>
    <row r="49" spans="4:4" x14ac:dyDescent="0.2">
      <c r="D49" s="423"/>
    </row>
    <row r="50" spans="4:4" x14ac:dyDescent="0.2">
      <c r="D50" s="423"/>
    </row>
    <row r="51" spans="4:4" x14ac:dyDescent="0.2">
      <c r="D51" s="423"/>
    </row>
    <row r="52" spans="4:4" x14ac:dyDescent="0.2">
      <c r="D52" s="423"/>
    </row>
    <row r="53" spans="4:4" x14ac:dyDescent="0.2">
      <c r="D53" s="423"/>
    </row>
    <row r="54" spans="4:4" x14ac:dyDescent="0.2">
      <c r="D54" s="423"/>
    </row>
    <row r="55" spans="4:4" x14ac:dyDescent="0.2">
      <c r="D55" s="423"/>
    </row>
    <row r="56" spans="4:4" x14ac:dyDescent="0.2">
      <c r="D56" s="423"/>
    </row>
    <row r="57" spans="4:4" x14ac:dyDescent="0.2">
      <c r="D57" s="423"/>
    </row>
    <row r="58" spans="4:4" x14ac:dyDescent="0.2">
      <c r="D58" s="423"/>
    </row>
    <row r="59" spans="4:4" x14ac:dyDescent="0.2">
      <c r="D59" s="423"/>
    </row>
    <row r="60" spans="4:4" x14ac:dyDescent="0.2">
      <c r="D60" s="423"/>
    </row>
    <row r="61" spans="4:4" x14ac:dyDescent="0.2">
      <c r="D61" s="423"/>
    </row>
    <row r="62" spans="4:4" x14ac:dyDescent="0.2">
      <c r="D62" s="423"/>
    </row>
    <row r="63" spans="4:4" x14ac:dyDescent="0.2">
      <c r="D63" s="423"/>
    </row>
    <row r="64" spans="4:4" x14ac:dyDescent="0.2">
      <c r="D64" s="423"/>
    </row>
    <row r="65" spans="4:4" x14ac:dyDescent="0.2">
      <c r="D65" s="423"/>
    </row>
    <row r="66" spans="4:4" x14ac:dyDescent="0.2">
      <c r="D66" s="423"/>
    </row>
    <row r="67" spans="4:4" x14ac:dyDescent="0.2">
      <c r="D67" s="423"/>
    </row>
    <row r="68" spans="4:4" x14ac:dyDescent="0.2">
      <c r="D68" s="423"/>
    </row>
    <row r="69" spans="4:4" x14ac:dyDescent="0.2">
      <c r="D69" s="423"/>
    </row>
    <row r="70" spans="4:4" x14ac:dyDescent="0.2">
      <c r="D70" s="423"/>
    </row>
    <row r="71" spans="4:4" x14ac:dyDescent="0.2">
      <c r="D71" s="423"/>
    </row>
    <row r="72" spans="4:4" x14ac:dyDescent="0.2">
      <c r="D72" s="423"/>
    </row>
    <row r="73" spans="4:4" x14ac:dyDescent="0.2">
      <c r="D73" s="423"/>
    </row>
    <row r="74" spans="4:4" x14ac:dyDescent="0.2">
      <c r="D74" s="423"/>
    </row>
    <row r="75" spans="4:4" x14ac:dyDescent="0.2">
      <c r="D75" s="423"/>
    </row>
    <row r="76" spans="4:4" x14ac:dyDescent="0.2">
      <c r="D76" s="423"/>
    </row>
    <row r="77" spans="4:4" x14ac:dyDescent="0.2">
      <c r="D77" s="423"/>
    </row>
    <row r="78" spans="4:4" x14ac:dyDescent="0.2">
      <c r="D78" s="423"/>
    </row>
    <row r="79" spans="4:4" x14ac:dyDescent="0.2">
      <c r="D79" s="423"/>
    </row>
    <row r="80" spans="4:4" x14ac:dyDescent="0.2">
      <c r="D80" s="423"/>
    </row>
    <row r="81" spans="4:4" x14ac:dyDescent="0.2">
      <c r="D81" s="423"/>
    </row>
    <row r="82" spans="4:4" x14ac:dyDescent="0.2">
      <c r="D82" s="423"/>
    </row>
    <row r="83" spans="4:4" x14ac:dyDescent="0.2">
      <c r="D83" s="423"/>
    </row>
    <row r="84" spans="4:4" x14ac:dyDescent="0.2">
      <c r="D84" s="423"/>
    </row>
    <row r="85" spans="4:4" x14ac:dyDescent="0.2">
      <c r="D85" s="423"/>
    </row>
    <row r="86" spans="4:4" x14ac:dyDescent="0.2">
      <c r="D86" s="423"/>
    </row>
    <row r="87" spans="4:4" x14ac:dyDescent="0.2">
      <c r="D87" s="423"/>
    </row>
    <row r="88" spans="4:4" x14ac:dyDescent="0.2">
      <c r="D88" s="423"/>
    </row>
    <row r="89" spans="4:4" x14ac:dyDescent="0.2">
      <c r="D89" s="423"/>
    </row>
    <row r="90" spans="4:4" x14ac:dyDescent="0.2">
      <c r="D90" s="423"/>
    </row>
    <row r="91" spans="4:4" x14ac:dyDescent="0.2">
      <c r="D91" s="423"/>
    </row>
  </sheetData>
  <sheetProtection algorithmName="SHA-512" hashValue="Vfi5LeX0cD3OhAucGmgw2NLDqZykmFL/CuzndpUjQEl3W4HX8ZqqjQ9XS+CZm5avygVqSRAEb6bFLttFKICRWA==" saltValue="I9ZRh9JeIgP/cXXnDRRIDQ==" spinCount="100000" sheet="1" objects="1" scenarios="1" formatCells="0" formatColumns="0" formatRows="0" selectLockedCells="1"/>
  <mergeCells count="1">
    <mergeCell ref="C5:M5"/>
  </mergeCells>
  <phoneticPr fontId="8" type="noConversion"/>
  <dataValidations count="2">
    <dataValidation type="list" allowBlank="1" showInputMessage="1" showErrorMessage="1" sqref="WUD982982:WUD982989 WKH982982:WKH982989 WAL982982:WAL982989 VQP982982:VQP982989 VGT982982:VGT982989 UWX982982:UWX982989 UNB982982:UNB982989 UDF982982:UDF982989 TTJ982982:TTJ982989 TJN982982:TJN982989 SZR982982:SZR982989 SPV982982:SPV982989 SFZ982982:SFZ982989 RWD982982:RWD982989 RMH982982:RMH982989 RCL982982:RCL982989 QSP982982:QSP982989 QIT982982:QIT982989 PYX982982:PYX982989 PPB982982:PPB982989 PFF982982:PFF982989 OVJ982982:OVJ982989 OLN982982:OLN982989 OBR982982:OBR982989 NRV982982:NRV982989 NHZ982982:NHZ982989 MYD982982:MYD982989 MOH982982:MOH982989 MEL982982:MEL982989 LUP982982:LUP982989 LKT982982:LKT982989 LAX982982:LAX982989 KRB982982:KRB982989 KHF982982:KHF982989 JXJ982982:JXJ982989 JNN982982:JNN982989 JDR982982:JDR982989 ITV982982:ITV982989 IJZ982982:IJZ982989 IAD982982:IAD982989 HQH982982:HQH982989 HGL982982:HGL982989 GWP982982:GWP982989 GMT982982:GMT982989 GCX982982:GCX982989 FTB982982:FTB982989 FJF982982:FJF982989 EZJ982982:EZJ982989 EPN982982:EPN982989 EFR982982:EFR982989 DVV982982:DVV982989 DLZ982982:DLZ982989 DCD982982:DCD982989 CSH982982:CSH982989 CIL982982:CIL982989 BYP982982:BYP982989 BOT982982:BOT982989 BEX982982:BEX982989 AVB982982:AVB982989 ALF982982:ALF982989 ABJ982982:ABJ982989 RN982982:RN982989 HR982982:HR982989 WUD917446:WUD917453 WKH917446:WKH917453 WAL917446:WAL917453 VQP917446:VQP917453 VGT917446:VGT917453 UWX917446:UWX917453 UNB917446:UNB917453 UDF917446:UDF917453 TTJ917446:TTJ917453 TJN917446:TJN917453 SZR917446:SZR917453 SPV917446:SPV917453 SFZ917446:SFZ917453 RWD917446:RWD917453 RMH917446:RMH917453 RCL917446:RCL917453 QSP917446:QSP917453 QIT917446:QIT917453 PYX917446:PYX917453 PPB917446:PPB917453 PFF917446:PFF917453 OVJ917446:OVJ917453 OLN917446:OLN917453 OBR917446:OBR917453 NRV917446:NRV917453 NHZ917446:NHZ917453 MYD917446:MYD917453 MOH917446:MOH917453 MEL917446:MEL917453 LUP917446:LUP917453 LKT917446:LKT917453 LAX917446:LAX917453 KRB917446:KRB917453 KHF917446:KHF917453 JXJ917446:JXJ917453 JNN917446:JNN917453 JDR917446:JDR917453 ITV917446:ITV917453 IJZ917446:IJZ917453 IAD917446:IAD917453 HQH917446:HQH917453 HGL917446:HGL917453 GWP917446:GWP917453 GMT917446:GMT917453 GCX917446:GCX917453 FTB917446:FTB917453 FJF917446:FJF917453 EZJ917446:EZJ917453 EPN917446:EPN917453 EFR917446:EFR917453 DVV917446:DVV917453 DLZ917446:DLZ917453 DCD917446:DCD917453 CSH917446:CSH917453 CIL917446:CIL917453 BYP917446:BYP917453 BOT917446:BOT917453 BEX917446:BEX917453 AVB917446:AVB917453 ALF917446:ALF917453 ABJ917446:ABJ917453 RN917446:RN917453 HR917446:HR917453 WUD851910:WUD851917 WKH851910:WKH851917 WAL851910:WAL851917 VQP851910:VQP851917 VGT851910:VGT851917 UWX851910:UWX851917 UNB851910:UNB851917 UDF851910:UDF851917 TTJ851910:TTJ851917 TJN851910:TJN851917 SZR851910:SZR851917 SPV851910:SPV851917 SFZ851910:SFZ851917 RWD851910:RWD851917 RMH851910:RMH851917 RCL851910:RCL851917 QSP851910:QSP851917 QIT851910:QIT851917 PYX851910:PYX851917 PPB851910:PPB851917 PFF851910:PFF851917 OVJ851910:OVJ851917 OLN851910:OLN851917 OBR851910:OBR851917 NRV851910:NRV851917 NHZ851910:NHZ851917 MYD851910:MYD851917 MOH851910:MOH851917 MEL851910:MEL851917 LUP851910:LUP851917 LKT851910:LKT851917 LAX851910:LAX851917 KRB851910:KRB851917 KHF851910:KHF851917 JXJ851910:JXJ851917 JNN851910:JNN851917 JDR851910:JDR851917 ITV851910:ITV851917 IJZ851910:IJZ851917 IAD851910:IAD851917 HQH851910:HQH851917 HGL851910:HGL851917 GWP851910:GWP851917 GMT851910:GMT851917 GCX851910:GCX851917 FTB851910:FTB851917 FJF851910:FJF851917 EZJ851910:EZJ851917 EPN851910:EPN851917 EFR851910:EFR851917 DVV851910:DVV851917 DLZ851910:DLZ851917 DCD851910:DCD851917 CSH851910:CSH851917 CIL851910:CIL851917 BYP851910:BYP851917 BOT851910:BOT851917 BEX851910:BEX851917 AVB851910:AVB851917 ALF851910:ALF851917 ABJ851910:ABJ851917 RN851910:RN851917 HR851910:HR851917 WUD786374:WUD786381 WKH786374:WKH786381 WAL786374:WAL786381 VQP786374:VQP786381 VGT786374:VGT786381 UWX786374:UWX786381 UNB786374:UNB786381 UDF786374:UDF786381 TTJ786374:TTJ786381 TJN786374:TJN786381 SZR786374:SZR786381 SPV786374:SPV786381 SFZ786374:SFZ786381 RWD786374:RWD786381 RMH786374:RMH786381 RCL786374:RCL786381 QSP786374:QSP786381 QIT786374:QIT786381 PYX786374:PYX786381 PPB786374:PPB786381 PFF786374:PFF786381 OVJ786374:OVJ786381 OLN786374:OLN786381 OBR786374:OBR786381 NRV786374:NRV786381 NHZ786374:NHZ786381 MYD786374:MYD786381 MOH786374:MOH786381 MEL786374:MEL786381 LUP786374:LUP786381 LKT786374:LKT786381 LAX786374:LAX786381 KRB786374:KRB786381 KHF786374:KHF786381 JXJ786374:JXJ786381 JNN786374:JNN786381 JDR786374:JDR786381 ITV786374:ITV786381 IJZ786374:IJZ786381 IAD786374:IAD786381 HQH786374:HQH786381 HGL786374:HGL786381 GWP786374:GWP786381 GMT786374:GMT786381 GCX786374:GCX786381 FTB786374:FTB786381 FJF786374:FJF786381 EZJ786374:EZJ786381 EPN786374:EPN786381 EFR786374:EFR786381 DVV786374:DVV786381 DLZ786374:DLZ786381 DCD786374:DCD786381 CSH786374:CSH786381 CIL786374:CIL786381 BYP786374:BYP786381 BOT786374:BOT786381 BEX786374:BEX786381 AVB786374:AVB786381 ALF786374:ALF786381 ABJ786374:ABJ786381 RN786374:RN786381 HR786374:HR786381 WUD720838:WUD720845 WKH720838:WKH720845 WAL720838:WAL720845 VQP720838:VQP720845 VGT720838:VGT720845 UWX720838:UWX720845 UNB720838:UNB720845 UDF720838:UDF720845 TTJ720838:TTJ720845 TJN720838:TJN720845 SZR720838:SZR720845 SPV720838:SPV720845 SFZ720838:SFZ720845 RWD720838:RWD720845 RMH720838:RMH720845 RCL720838:RCL720845 QSP720838:QSP720845 QIT720838:QIT720845 PYX720838:PYX720845 PPB720838:PPB720845 PFF720838:PFF720845 OVJ720838:OVJ720845 OLN720838:OLN720845 OBR720838:OBR720845 NRV720838:NRV720845 NHZ720838:NHZ720845 MYD720838:MYD720845 MOH720838:MOH720845 MEL720838:MEL720845 LUP720838:LUP720845 LKT720838:LKT720845 LAX720838:LAX720845 KRB720838:KRB720845 KHF720838:KHF720845 JXJ720838:JXJ720845 JNN720838:JNN720845 JDR720838:JDR720845 ITV720838:ITV720845 IJZ720838:IJZ720845 IAD720838:IAD720845 HQH720838:HQH720845 HGL720838:HGL720845 GWP720838:GWP720845 GMT720838:GMT720845 GCX720838:GCX720845 FTB720838:FTB720845 FJF720838:FJF720845 EZJ720838:EZJ720845 EPN720838:EPN720845 EFR720838:EFR720845 DVV720838:DVV720845 DLZ720838:DLZ720845 DCD720838:DCD720845 CSH720838:CSH720845 CIL720838:CIL720845 BYP720838:BYP720845 BOT720838:BOT720845 BEX720838:BEX720845 AVB720838:AVB720845 ALF720838:ALF720845 ABJ720838:ABJ720845 RN720838:RN720845 HR720838:HR720845 WUD655302:WUD655309 WKH655302:WKH655309 WAL655302:WAL655309 VQP655302:VQP655309 VGT655302:VGT655309 UWX655302:UWX655309 UNB655302:UNB655309 UDF655302:UDF655309 TTJ655302:TTJ655309 TJN655302:TJN655309 SZR655302:SZR655309 SPV655302:SPV655309 SFZ655302:SFZ655309 RWD655302:RWD655309 RMH655302:RMH655309 RCL655302:RCL655309 QSP655302:QSP655309 QIT655302:QIT655309 PYX655302:PYX655309 PPB655302:PPB655309 PFF655302:PFF655309 OVJ655302:OVJ655309 OLN655302:OLN655309 OBR655302:OBR655309 NRV655302:NRV655309 NHZ655302:NHZ655309 MYD655302:MYD655309 MOH655302:MOH655309 MEL655302:MEL655309 LUP655302:LUP655309 LKT655302:LKT655309 LAX655302:LAX655309 KRB655302:KRB655309 KHF655302:KHF655309 JXJ655302:JXJ655309 JNN655302:JNN655309 JDR655302:JDR655309 ITV655302:ITV655309 IJZ655302:IJZ655309 IAD655302:IAD655309 HQH655302:HQH655309 HGL655302:HGL655309 GWP655302:GWP655309 GMT655302:GMT655309 GCX655302:GCX655309 FTB655302:FTB655309 FJF655302:FJF655309 EZJ655302:EZJ655309 EPN655302:EPN655309 EFR655302:EFR655309 DVV655302:DVV655309 DLZ655302:DLZ655309 DCD655302:DCD655309 CSH655302:CSH655309 CIL655302:CIL655309 BYP655302:BYP655309 BOT655302:BOT655309 BEX655302:BEX655309 AVB655302:AVB655309 ALF655302:ALF655309 ABJ655302:ABJ655309 RN655302:RN655309 HR655302:HR655309 WUD589766:WUD589773 WKH589766:WKH589773 WAL589766:WAL589773 VQP589766:VQP589773 VGT589766:VGT589773 UWX589766:UWX589773 UNB589766:UNB589773 UDF589766:UDF589773 TTJ589766:TTJ589773 TJN589766:TJN589773 SZR589766:SZR589773 SPV589766:SPV589773 SFZ589766:SFZ589773 RWD589766:RWD589773 RMH589766:RMH589773 RCL589766:RCL589773 QSP589766:QSP589773 QIT589766:QIT589773 PYX589766:PYX589773 PPB589766:PPB589773 PFF589766:PFF589773 OVJ589766:OVJ589773 OLN589766:OLN589773 OBR589766:OBR589773 NRV589766:NRV589773 NHZ589766:NHZ589773 MYD589766:MYD589773 MOH589766:MOH589773 MEL589766:MEL589773 LUP589766:LUP589773 LKT589766:LKT589773 LAX589766:LAX589773 KRB589766:KRB589773 KHF589766:KHF589773 JXJ589766:JXJ589773 JNN589766:JNN589773 JDR589766:JDR589773 ITV589766:ITV589773 IJZ589766:IJZ589773 IAD589766:IAD589773 HQH589766:HQH589773 HGL589766:HGL589773 GWP589766:GWP589773 GMT589766:GMT589773 GCX589766:GCX589773 FTB589766:FTB589773 FJF589766:FJF589773 EZJ589766:EZJ589773 EPN589766:EPN589773 EFR589766:EFR589773 DVV589766:DVV589773 DLZ589766:DLZ589773 DCD589766:DCD589773 CSH589766:CSH589773 CIL589766:CIL589773 BYP589766:BYP589773 BOT589766:BOT589773 BEX589766:BEX589773 AVB589766:AVB589773 ALF589766:ALF589773 ABJ589766:ABJ589773 RN589766:RN589773 HR589766:HR589773 WUD524230:WUD524237 WKH524230:WKH524237 WAL524230:WAL524237 VQP524230:VQP524237 VGT524230:VGT524237 UWX524230:UWX524237 UNB524230:UNB524237 UDF524230:UDF524237 TTJ524230:TTJ524237 TJN524230:TJN524237 SZR524230:SZR524237 SPV524230:SPV524237 SFZ524230:SFZ524237 RWD524230:RWD524237 RMH524230:RMH524237 RCL524230:RCL524237 QSP524230:QSP524237 QIT524230:QIT524237 PYX524230:PYX524237 PPB524230:PPB524237 PFF524230:PFF524237 OVJ524230:OVJ524237 OLN524230:OLN524237 OBR524230:OBR524237 NRV524230:NRV524237 NHZ524230:NHZ524237 MYD524230:MYD524237 MOH524230:MOH524237 MEL524230:MEL524237 LUP524230:LUP524237 LKT524230:LKT524237 LAX524230:LAX524237 KRB524230:KRB524237 KHF524230:KHF524237 JXJ524230:JXJ524237 JNN524230:JNN524237 JDR524230:JDR524237 ITV524230:ITV524237 IJZ524230:IJZ524237 IAD524230:IAD524237 HQH524230:HQH524237 HGL524230:HGL524237 GWP524230:GWP524237 GMT524230:GMT524237 GCX524230:GCX524237 FTB524230:FTB524237 FJF524230:FJF524237 EZJ524230:EZJ524237 EPN524230:EPN524237 EFR524230:EFR524237 DVV524230:DVV524237 DLZ524230:DLZ524237 DCD524230:DCD524237 CSH524230:CSH524237 CIL524230:CIL524237 BYP524230:BYP524237 BOT524230:BOT524237 BEX524230:BEX524237 AVB524230:AVB524237 ALF524230:ALF524237 ABJ524230:ABJ524237 RN524230:RN524237 HR524230:HR524237 WUD458694:WUD458701 WKH458694:WKH458701 WAL458694:WAL458701 VQP458694:VQP458701 VGT458694:VGT458701 UWX458694:UWX458701 UNB458694:UNB458701 UDF458694:UDF458701 TTJ458694:TTJ458701 TJN458694:TJN458701 SZR458694:SZR458701 SPV458694:SPV458701 SFZ458694:SFZ458701 RWD458694:RWD458701 RMH458694:RMH458701 RCL458694:RCL458701 QSP458694:QSP458701 QIT458694:QIT458701 PYX458694:PYX458701 PPB458694:PPB458701 PFF458694:PFF458701 OVJ458694:OVJ458701 OLN458694:OLN458701 OBR458694:OBR458701 NRV458694:NRV458701 NHZ458694:NHZ458701 MYD458694:MYD458701 MOH458694:MOH458701 MEL458694:MEL458701 LUP458694:LUP458701 LKT458694:LKT458701 LAX458694:LAX458701 KRB458694:KRB458701 KHF458694:KHF458701 JXJ458694:JXJ458701 JNN458694:JNN458701 JDR458694:JDR458701 ITV458694:ITV458701 IJZ458694:IJZ458701 IAD458694:IAD458701 HQH458694:HQH458701 HGL458694:HGL458701 GWP458694:GWP458701 GMT458694:GMT458701 GCX458694:GCX458701 FTB458694:FTB458701 FJF458694:FJF458701 EZJ458694:EZJ458701 EPN458694:EPN458701 EFR458694:EFR458701 DVV458694:DVV458701 DLZ458694:DLZ458701 DCD458694:DCD458701 CSH458694:CSH458701 CIL458694:CIL458701 BYP458694:BYP458701 BOT458694:BOT458701 BEX458694:BEX458701 AVB458694:AVB458701 ALF458694:ALF458701 ABJ458694:ABJ458701 RN458694:RN458701 HR458694:HR458701 WUD393158:WUD393165 WKH393158:WKH393165 WAL393158:WAL393165 VQP393158:VQP393165 VGT393158:VGT393165 UWX393158:UWX393165 UNB393158:UNB393165 UDF393158:UDF393165 TTJ393158:TTJ393165 TJN393158:TJN393165 SZR393158:SZR393165 SPV393158:SPV393165 SFZ393158:SFZ393165 RWD393158:RWD393165 RMH393158:RMH393165 RCL393158:RCL393165 QSP393158:QSP393165 QIT393158:QIT393165 PYX393158:PYX393165 PPB393158:PPB393165 PFF393158:PFF393165 OVJ393158:OVJ393165 OLN393158:OLN393165 OBR393158:OBR393165 NRV393158:NRV393165 NHZ393158:NHZ393165 MYD393158:MYD393165 MOH393158:MOH393165 MEL393158:MEL393165 LUP393158:LUP393165 LKT393158:LKT393165 LAX393158:LAX393165 KRB393158:KRB393165 KHF393158:KHF393165 JXJ393158:JXJ393165 JNN393158:JNN393165 JDR393158:JDR393165 ITV393158:ITV393165 IJZ393158:IJZ393165 IAD393158:IAD393165 HQH393158:HQH393165 HGL393158:HGL393165 GWP393158:GWP393165 GMT393158:GMT393165 GCX393158:GCX393165 FTB393158:FTB393165 FJF393158:FJF393165 EZJ393158:EZJ393165 EPN393158:EPN393165 EFR393158:EFR393165 DVV393158:DVV393165 DLZ393158:DLZ393165 DCD393158:DCD393165 CSH393158:CSH393165 CIL393158:CIL393165 BYP393158:BYP393165 BOT393158:BOT393165 BEX393158:BEX393165 AVB393158:AVB393165 ALF393158:ALF393165 ABJ393158:ABJ393165 RN393158:RN393165 HR393158:HR393165 WUD327622:WUD327629 WKH327622:WKH327629 WAL327622:WAL327629 VQP327622:VQP327629 VGT327622:VGT327629 UWX327622:UWX327629 UNB327622:UNB327629 UDF327622:UDF327629 TTJ327622:TTJ327629 TJN327622:TJN327629 SZR327622:SZR327629 SPV327622:SPV327629 SFZ327622:SFZ327629 RWD327622:RWD327629 RMH327622:RMH327629 RCL327622:RCL327629 QSP327622:QSP327629 QIT327622:QIT327629 PYX327622:PYX327629 PPB327622:PPB327629 PFF327622:PFF327629 OVJ327622:OVJ327629 OLN327622:OLN327629 OBR327622:OBR327629 NRV327622:NRV327629 NHZ327622:NHZ327629 MYD327622:MYD327629 MOH327622:MOH327629 MEL327622:MEL327629 LUP327622:LUP327629 LKT327622:LKT327629 LAX327622:LAX327629 KRB327622:KRB327629 KHF327622:KHF327629 JXJ327622:JXJ327629 JNN327622:JNN327629 JDR327622:JDR327629 ITV327622:ITV327629 IJZ327622:IJZ327629 IAD327622:IAD327629 HQH327622:HQH327629 HGL327622:HGL327629 GWP327622:GWP327629 GMT327622:GMT327629 GCX327622:GCX327629 FTB327622:FTB327629 FJF327622:FJF327629 EZJ327622:EZJ327629 EPN327622:EPN327629 EFR327622:EFR327629 DVV327622:DVV327629 DLZ327622:DLZ327629 DCD327622:DCD327629 CSH327622:CSH327629 CIL327622:CIL327629 BYP327622:BYP327629 BOT327622:BOT327629 BEX327622:BEX327629 AVB327622:AVB327629 ALF327622:ALF327629 ABJ327622:ABJ327629 RN327622:RN327629 HR327622:HR327629 WUD262086:WUD262093 WKH262086:WKH262093 WAL262086:WAL262093 VQP262086:VQP262093 VGT262086:VGT262093 UWX262086:UWX262093 UNB262086:UNB262093 UDF262086:UDF262093 TTJ262086:TTJ262093 TJN262086:TJN262093 SZR262086:SZR262093 SPV262086:SPV262093 SFZ262086:SFZ262093 RWD262086:RWD262093 RMH262086:RMH262093 RCL262086:RCL262093 QSP262086:QSP262093 QIT262086:QIT262093 PYX262086:PYX262093 PPB262086:PPB262093 PFF262086:PFF262093 OVJ262086:OVJ262093 OLN262086:OLN262093 OBR262086:OBR262093 NRV262086:NRV262093 NHZ262086:NHZ262093 MYD262086:MYD262093 MOH262086:MOH262093 MEL262086:MEL262093 LUP262086:LUP262093 LKT262086:LKT262093 LAX262086:LAX262093 KRB262086:KRB262093 KHF262086:KHF262093 JXJ262086:JXJ262093 JNN262086:JNN262093 JDR262086:JDR262093 ITV262086:ITV262093 IJZ262086:IJZ262093 IAD262086:IAD262093 HQH262086:HQH262093 HGL262086:HGL262093 GWP262086:GWP262093 GMT262086:GMT262093 GCX262086:GCX262093 FTB262086:FTB262093 FJF262086:FJF262093 EZJ262086:EZJ262093 EPN262086:EPN262093 EFR262086:EFR262093 DVV262086:DVV262093 DLZ262086:DLZ262093 DCD262086:DCD262093 CSH262086:CSH262093 CIL262086:CIL262093 BYP262086:BYP262093 BOT262086:BOT262093 BEX262086:BEX262093 AVB262086:AVB262093 ALF262086:ALF262093 ABJ262086:ABJ262093 RN262086:RN262093 HR262086:HR262093 WUD196550:WUD196557 WKH196550:WKH196557 WAL196550:WAL196557 VQP196550:VQP196557 VGT196550:VGT196557 UWX196550:UWX196557 UNB196550:UNB196557 UDF196550:UDF196557 TTJ196550:TTJ196557 TJN196550:TJN196557 SZR196550:SZR196557 SPV196550:SPV196557 SFZ196550:SFZ196557 RWD196550:RWD196557 RMH196550:RMH196557 RCL196550:RCL196557 QSP196550:QSP196557 QIT196550:QIT196557 PYX196550:PYX196557 PPB196550:PPB196557 PFF196550:PFF196557 OVJ196550:OVJ196557 OLN196550:OLN196557 OBR196550:OBR196557 NRV196550:NRV196557 NHZ196550:NHZ196557 MYD196550:MYD196557 MOH196550:MOH196557 MEL196550:MEL196557 LUP196550:LUP196557 LKT196550:LKT196557 LAX196550:LAX196557 KRB196550:KRB196557 KHF196550:KHF196557 JXJ196550:JXJ196557 JNN196550:JNN196557 JDR196550:JDR196557 ITV196550:ITV196557 IJZ196550:IJZ196557 IAD196550:IAD196557 HQH196550:HQH196557 HGL196550:HGL196557 GWP196550:GWP196557 GMT196550:GMT196557 GCX196550:GCX196557 FTB196550:FTB196557 FJF196550:FJF196557 EZJ196550:EZJ196557 EPN196550:EPN196557 EFR196550:EFR196557 DVV196550:DVV196557 DLZ196550:DLZ196557 DCD196550:DCD196557 CSH196550:CSH196557 CIL196550:CIL196557 BYP196550:BYP196557 BOT196550:BOT196557 BEX196550:BEX196557 AVB196550:AVB196557 ALF196550:ALF196557 ABJ196550:ABJ196557 RN196550:RN196557 HR196550:HR196557 WUD131014:WUD131021 WKH131014:WKH131021 WAL131014:WAL131021 VQP131014:VQP131021 VGT131014:VGT131021 UWX131014:UWX131021 UNB131014:UNB131021 UDF131014:UDF131021 TTJ131014:TTJ131021 TJN131014:TJN131021 SZR131014:SZR131021 SPV131014:SPV131021 SFZ131014:SFZ131021 RWD131014:RWD131021 RMH131014:RMH131021 RCL131014:RCL131021 QSP131014:QSP131021 QIT131014:QIT131021 PYX131014:PYX131021 PPB131014:PPB131021 PFF131014:PFF131021 OVJ131014:OVJ131021 OLN131014:OLN131021 OBR131014:OBR131021 NRV131014:NRV131021 NHZ131014:NHZ131021 MYD131014:MYD131021 MOH131014:MOH131021 MEL131014:MEL131021 LUP131014:LUP131021 LKT131014:LKT131021 LAX131014:LAX131021 KRB131014:KRB131021 KHF131014:KHF131021 JXJ131014:JXJ131021 JNN131014:JNN131021 JDR131014:JDR131021 ITV131014:ITV131021 IJZ131014:IJZ131021 IAD131014:IAD131021 HQH131014:HQH131021 HGL131014:HGL131021 GWP131014:GWP131021 GMT131014:GMT131021 GCX131014:GCX131021 FTB131014:FTB131021 FJF131014:FJF131021 EZJ131014:EZJ131021 EPN131014:EPN131021 EFR131014:EFR131021 DVV131014:DVV131021 DLZ131014:DLZ131021 DCD131014:DCD131021 CSH131014:CSH131021 CIL131014:CIL131021 BYP131014:BYP131021 BOT131014:BOT131021 BEX131014:BEX131021 AVB131014:AVB131021 ALF131014:ALF131021 ABJ131014:ABJ131021 RN131014:RN131021 HR131014:HR131021 WUD65478:WUD65485 WKH65478:WKH65485 WAL65478:WAL65485 VQP65478:VQP65485 VGT65478:VGT65485 UWX65478:UWX65485 UNB65478:UNB65485 UDF65478:UDF65485 TTJ65478:TTJ65485 TJN65478:TJN65485 SZR65478:SZR65485 SPV65478:SPV65485 SFZ65478:SFZ65485 RWD65478:RWD65485 RMH65478:RMH65485 RCL65478:RCL65485 QSP65478:QSP65485 QIT65478:QIT65485 PYX65478:PYX65485 PPB65478:PPB65485 PFF65478:PFF65485 OVJ65478:OVJ65485 OLN65478:OLN65485 OBR65478:OBR65485 NRV65478:NRV65485 NHZ65478:NHZ65485 MYD65478:MYD65485 MOH65478:MOH65485 MEL65478:MEL65485 LUP65478:LUP65485 LKT65478:LKT65485 LAX65478:LAX65485 KRB65478:KRB65485 KHF65478:KHF65485 JXJ65478:JXJ65485 JNN65478:JNN65485 JDR65478:JDR65485 ITV65478:ITV65485 IJZ65478:IJZ65485 IAD65478:IAD65485 HQH65478:HQH65485 HGL65478:HGL65485 GWP65478:GWP65485 GMT65478:GMT65485 GCX65478:GCX65485 FTB65478:FTB65485 FJF65478:FJF65485 EZJ65478:EZJ65485 EPN65478:EPN65485 EFR65478:EFR65485 DVV65478:DVV65485 DLZ65478:DLZ65485 DCD65478:DCD65485 CSH65478:CSH65485 CIL65478:CIL65485 BYP65478:BYP65485 BOT65478:BOT65485 BEX65478:BEX65485 AVB65478:AVB65485 ALF65478:ALF65485 ABJ65478:ABJ65485 RN65478:RN65485 HR65478:HR65485 F65478:F65485 F982982:F982989 F917446:F917453 F851910:F851917 F786374:F786381 F720838:F720845 F655302:F655309 F589766:F589773 F524230:F524237 F458694:F458701 F393158:F393165 F327622:F327629 F262086:F262093 F196550:F196557 F131014:F131021" xr:uid="{D958F179-C0A2-AE4C-895B-BDCA97D5E4FC}">
      <formula1>"SIM,NÃO"</formula1>
    </dataValidation>
    <dataValidation type="decimal" allowBlank="1" showInputMessage="1" showErrorMessage="1" error="Insira o valor entre 28 e 36" sqref="D9:D44" xr:uid="{36E9061D-354B-6E4D-B792-3DF761B6E41D}">
      <formula1>22</formula1>
      <formula2>36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F9 F10:F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259"/>
  <sheetViews>
    <sheetView showGridLines="0" topLeftCell="A26" zoomScale="60" zoomScaleNormal="60" zoomScaleSheetLayoutView="25" workbookViewId="0">
      <selection activeCell="L58" sqref="L58"/>
    </sheetView>
  </sheetViews>
  <sheetFormatPr baseColWidth="10" defaultColWidth="9.3984375" defaultRowHeight="27" customHeight="1" x14ac:dyDescent="0.15"/>
  <cols>
    <col min="1" max="1" width="3.3984375" style="126" customWidth="1"/>
    <col min="2" max="2" width="49" style="123" customWidth="1"/>
    <col min="3" max="3" width="7.796875" style="123" customWidth="1"/>
    <col min="4" max="4" width="18.59765625" style="123" bestFit="1" customWidth="1"/>
    <col min="5" max="5" width="18" style="123" bestFit="1" customWidth="1"/>
    <col min="6" max="6" width="17.796875" style="123" bestFit="1" customWidth="1"/>
    <col min="7" max="15" width="19.19921875" style="123" bestFit="1" customWidth="1"/>
    <col min="16" max="16" width="18.59765625" style="124" bestFit="1" customWidth="1"/>
    <col min="17" max="17" width="18.3984375" style="125" customWidth="1"/>
    <col min="18" max="40" width="18.3984375" style="126" customWidth="1"/>
    <col min="41" max="41" width="22" style="127" bestFit="1" customWidth="1"/>
    <col min="42" max="16384" width="9.3984375" style="126"/>
  </cols>
  <sheetData>
    <row r="1" spans="2:41" ht="16" customHeight="1" thickBot="1" x14ac:dyDescent="0.2">
      <c r="B1" s="453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5"/>
    </row>
    <row r="2" spans="2:41" s="127" customFormat="1" ht="27" customHeight="1" thickTop="1" x14ac:dyDescent="0.15">
      <c r="B2" s="159"/>
      <c r="C2" s="160"/>
      <c r="D2" s="462" t="s">
        <v>11</v>
      </c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 t="s">
        <v>49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 t="s">
        <v>50</v>
      </c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161"/>
      <c r="AO2" s="162"/>
    </row>
    <row r="3" spans="2:41" s="128" customFormat="1" ht="27" customHeight="1" x14ac:dyDescent="0.15">
      <c r="B3" s="163" t="s">
        <v>2</v>
      </c>
      <c r="C3" s="164"/>
      <c r="D3" s="164" t="s">
        <v>12</v>
      </c>
      <c r="E3" s="164" t="s">
        <v>13</v>
      </c>
      <c r="F3" s="164" t="s">
        <v>14</v>
      </c>
      <c r="G3" s="164" t="s">
        <v>15</v>
      </c>
      <c r="H3" s="164" t="s">
        <v>16</v>
      </c>
      <c r="I3" s="164" t="s">
        <v>17</v>
      </c>
      <c r="J3" s="164" t="s">
        <v>18</v>
      </c>
      <c r="K3" s="164" t="s">
        <v>19</v>
      </c>
      <c r="L3" s="164" t="s">
        <v>20</v>
      </c>
      <c r="M3" s="164" t="s">
        <v>21</v>
      </c>
      <c r="N3" s="164" t="s">
        <v>22</v>
      </c>
      <c r="O3" s="164" t="s">
        <v>23</v>
      </c>
      <c r="P3" s="164" t="s">
        <v>25</v>
      </c>
      <c r="Q3" s="164" t="s">
        <v>26</v>
      </c>
      <c r="R3" s="164" t="s">
        <v>27</v>
      </c>
      <c r="S3" s="164" t="s">
        <v>28</v>
      </c>
      <c r="T3" s="164" t="s">
        <v>29</v>
      </c>
      <c r="U3" s="164" t="s">
        <v>30</v>
      </c>
      <c r="V3" s="164" t="s">
        <v>31</v>
      </c>
      <c r="W3" s="164" t="s">
        <v>32</v>
      </c>
      <c r="X3" s="164" t="s">
        <v>33</v>
      </c>
      <c r="Y3" s="164" t="s">
        <v>34</v>
      </c>
      <c r="Z3" s="164" t="s">
        <v>35</v>
      </c>
      <c r="AA3" s="164" t="s">
        <v>36</v>
      </c>
      <c r="AB3" s="164" t="s">
        <v>37</v>
      </c>
      <c r="AC3" s="164" t="s">
        <v>38</v>
      </c>
      <c r="AD3" s="164" t="s">
        <v>39</v>
      </c>
      <c r="AE3" s="164" t="s">
        <v>40</v>
      </c>
      <c r="AF3" s="164" t="s">
        <v>41</v>
      </c>
      <c r="AG3" s="164" t="s">
        <v>42</v>
      </c>
      <c r="AH3" s="164" t="s">
        <v>43</v>
      </c>
      <c r="AI3" s="164" t="s">
        <v>44</v>
      </c>
      <c r="AJ3" s="164" t="s">
        <v>45</v>
      </c>
      <c r="AK3" s="164" t="s">
        <v>46</v>
      </c>
      <c r="AL3" s="164" t="s">
        <v>47</v>
      </c>
      <c r="AM3" s="164" t="s">
        <v>48</v>
      </c>
      <c r="AN3" s="164" t="s">
        <v>55</v>
      </c>
      <c r="AO3" s="165" t="s">
        <v>56</v>
      </c>
    </row>
    <row r="4" spans="2:41" s="127" customFormat="1" ht="27" customHeight="1" x14ac:dyDescent="0.15">
      <c r="B4" s="166" t="s">
        <v>130</v>
      </c>
      <c r="C4" s="167"/>
      <c r="D4" s="168">
        <f>VLOOKUP(D$3,Premissas_Operações!$C$9:$F$44,4,)</f>
        <v>10976</v>
      </c>
      <c r="E4" s="168">
        <f>VLOOKUP(E$3,Premissas_Operações!$C$9:$F$44,4,)</f>
        <v>12544</v>
      </c>
      <c r="F4" s="168">
        <f>VLOOKUP(F$3,Premissas_Operações!$C$9:$F$44,4,)</f>
        <v>12544</v>
      </c>
      <c r="G4" s="168">
        <f>VLOOKUP(G$3,Premissas_Operações!$C$9:$F$44,4,)</f>
        <v>13328</v>
      </c>
      <c r="H4" s="168">
        <f>VLOOKUP(H$3,Premissas_Operações!$C$9:$F$44,4,)</f>
        <v>14112</v>
      </c>
      <c r="I4" s="168">
        <f>VLOOKUP(I$3,Premissas_Operações!$C$9:$F$44,4,)</f>
        <v>14112</v>
      </c>
      <c r="J4" s="168">
        <f>VLOOKUP(J$3,Premissas_Operações!$C$9:$F$44,4,)</f>
        <v>14112</v>
      </c>
      <c r="K4" s="168">
        <f>VLOOKUP(K$3,Premissas_Operações!$C$9:$F$44,4,)</f>
        <v>14112</v>
      </c>
      <c r="L4" s="168">
        <f>VLOOKUP(L$3,Premissas_Operações!$C$9:$F$44,4,)</f>
        <v>14112</v>
      </c>
      <c r="M4" s="168">
        <f>VLOOKUP(M$3,Premissas_Operações!$C$9:$F$44,4,)</f>
        <v>14112</v>
      </c>
      <c r="N4" s="168">
        <f>VLOOKUP(N$3,Premissas_Operações!$C$9:$F$44,4,)</f>
        <v>14112</v>
      </c>
      <c r="O4" s="168">
        <f>VLOOKUP(O$3,Premissas_Operações!$C$9:$F$44,4,)</f>
        <v>14112</v>
      </c>
      <c r="P4" s="168">
        <f>VLOOKUP(P$3,Premissas_Operações!$C$9:$F$44,4,)</f>
        <v>15120</v>
      </c>
      <c r="Q4" s="168">
        <f>VLOOKUP(Q$3,Premissas_Operações!$C$9:$F$44,4,)</f>
        <v>15120</v>
      </c>
      <c r="R4" s="168">
        <f>VLOOKUP(R$3,Premissas_Operações!$C$9:$F$44,4,)</f>
        <v>15120</v>
      </c>
      <c r="S4" s="168">
        <f>VLOOKUP(S$3,Premissas_Operações!$C$9:$F$44,4,)</f>
        <v>15120</v>
      </c>
      <c r="T4" s="168">
        <f>VLOOKUP(T$3,Premissas_Operações!$C$9:$F$44,4,)</f>
        <v>15120</v>
      </c>
      <c r="U4" s="168">
        <f>VLOOKUP(U$3,Premissas_Operações!$C$9:$F$44,4,)</f>
        <v>15120</v>
      </c>
      <c r="V4" s="168">
        <f>VLOOKUP(V$3,Premissas_Operações!$C$9:$F$44,4,)</f>
        <v>15120</v>
      </c>
      <c r="W4" s="168">
        <f>VLOOKUP(W$3,Premissas_Operações!$C$9:$F$44,4,)</f>
        <v>15120</v>
      </c>
      <c r="X4" s="168">
        <f>VLOOKUP(X$3,Premissas_Operações!$C$9:$F$44,4,)</f>
        <v>15120</v>
      </c>
      <c r="Y4" s="168">
        <f>VLOOKUP(Y$3,Premissas_Operações!$C$9:$F$44,4,)</f>
        <v>15120</v>
      </c>
      <c r="Z4" s="168">
        <f>VLOOKUP(Z$3,Premissas_Operações!$C$9:$F$44,4,)</f>
        <v>15120</v>
      </c>
      <c r="AA4" s="168">
        <f>VLOOKUP(AA$3,Premissas_Operações!$C$9:$F$44,4,)</f>
        <v>15120</v>
      </c>
      <c r="AB4" s="168">
        <f>VLOOKUP(AB$3,Premissas_Operações!$C$9:$F$44,4,)</f>
        <v>18000</v>
      </c>
      <c r="AC4" s="168">
        <f>VLOOKUP(AC$3,Premissas_Operações!$C$9:$F$44,4,)</f>
        <v>18000</v>
      </c>
      <c r="AD4" s="168">
        <f>VLOOKUP(AD$3,Premissas_Operações!$C$9:$F$44,4,)</f>
        <v>18000</v>
      </c>
      <c r="AE4" s="168">
        <f>VLOOKUP(AE$3,Premissas_Operações!$C$9:$F$44,4,)</f>
        <v>18000</v>
      </c>
      <c r="AF4" s="168">
        <f>VLOOKUP(AF$3,Premissas_Operações!$C$9:$F$44,4,)</f>
        <v>18000</v>
      </c>
      <c r="AG4" s="168">
        <f>VLOOKUP(AG$3,Premissas_Operações!$C$9:$F$44,4,)</f>
        <v>18000</v>
      </c>
      <c r="AH4" s="168">
        <f>VLOOKUP(AH$3,Premissas_Operações!$C$9:$F$44,4,)</f>
        <v>18000</v>
      </c>
      <c r="AI4" s="168">
        <f>VLOOKUP(AI$3,Premissas_Operações!$C$9:$F$44,4,)</f>
        <v>18000</v>
      </c>
      <c r="AJ4" s="168">
        <f>VLOOKUP(AJ$3,Premissas_Operações!$C$9:$F$44,4,)</f>
        <v>18000</v>
      </c>
      <c r="AK4" s="168">
        <f>VLOOKUP(AK$3,Premissas_Operações!$C$9:$F$44,4,)</f>
        <v>18000</v>
      </c>
      <c r="AL4" s="168">
        <f>VLOOKUP(AL$3,Premissas_Operações!$C$9:$F$44,4,)</f>
        <v>18000</v>
      </c>
      <c r="AM4" s="168">
        <f>VLOOKUP(AM$3,Premissas_Operações!$C$9:$F$44,4,)</f>
        <v>18000</v>
      </c>
      <c r="AN4" s="169">
        <f>AVERAGE(D4:AM4)</f>
        <v>15548</v>
      </c>
      <c r="AO4" s="170">
        <f>SUM(D4:AM4)</f>
        <v>559728</v>
      </c>
    </row>
    <row r="5" spans="2:41" s="127" customFormat="1" ht="27" customHeight="1" x14ac:dyDescent="0.15">
      <c r="B5" s="166" t="str">
        <f>Premissas_Operações!K7</f>
        <v>(%) Recebimento á vista</v>
      </c>
      <c r="C5" s="171">
        <f>Premissas_Operações!K9</f>
        <v>0.7</v>
      </c>
      <c r="D5" s="168">
        <f>D4*$C$5</f>
        <v>7683.2</v>
      </c>
      <c r="E5" s="168">
        <f t="shared" ref="E5:AM5" si="0">E4*$C$5</f>
        <v>8780.7999999999993</v>
      </c>
      <c r="F5" s="168">
        <f t="shared" si="0"/>
        <v>8780.7999999999993</v>
      </c>
      <c r="G5" s="168">
        <f t="shared" si="0"/>
        <v>9329.5999999999985</v>
      </c>
      <c r="H5" s="168">
        <f t="shared" si="0"/>
        <v>9878.4</v>
      </c>
      <c r="I5" s="168">
        <f t="shared" si="0"/>
        <v>9878.4</v>
      </c>
      <c r="J5" s="168">
        <f t="shared" si="0"/>
        <v>9878.4</v>
      </c>
      <c r="K5" s="168">
        <f t="shared" si="0"/>
        <v>9878.4</v>
      </c>
      <c r="L5" s="168">
        <f t="shared" si="0"/>
        <v>9878.4</v>
      </c>
      <c r="M5" s="168">
        <f t="shared" si="0"/>
        <v>9878.4</v>
      </c>
      <c r="N5" s="168">
        <f t="shared" si="0"/>
        <v>9878.4</v>
      </c>
      <c r="O5" s="168">
        <f t="shared" si="0"/>
        <v>9878.4</v>
      </c>
      <c r="P5" s="168">
        <f t="shared" si="0"/>
        <v>10584</v>
      </c>
      <c r="Q5" s="168">
        <f t="shared" si="0"/>
        <v>10584</v>
      </c>
      <c r="R5" s="168">
        <f t="shared" si="0"/>
        <v>10584</v>
      </c>
      <c r="S5" s="168">
        <f t="shared" si="0"/>
        <v>10584</v>
      </c>
      <c r="T5" s="168">
        <f t="shared" si="0"/>
        <v>10584</v>
      </c>
      <c r="U5" s="168">
        <f t="shared" si="0"/>
        <v>10584</v>
      </c>
      <c r="V5" s="168">
        <f t="shared" si="0"/>
        <v>10584</v>
      </c>
      <c r="W5" s="168">
        <f t="shared" si="0"/>
        <v>10584</v>
      </c>
      <c r="X5" s="168">
        <f t="shared" si="0"/>
        <v>10584</v>
      </c>
      <c r="Y5" s="168">
        <f t="shared" si="0"/>
        <v>10584</v>
      </c>
      <c r="Z5" s="168">
        <f t="shared" si="0"/>
        <v>10584</v>
      </c>
      <c r="AA5" s="168">
        <f t="shared" si="0"/>
        <v>10584</v>
      </c>
      <c r="AB5" s="168">
        <f t="shared" si="0"/>
        <v>12600</v>
      </c>
      <c r="AC5" s="168">
        <f t="shared" si="0"/>
        <v>12600</v>
      </c>
      <c r="AD5" s="168">
        <f t="shared" si="0"/>
        <v>12600</v>
      </c>
      <c r="AE5" s="168">
        <f t="shared" si="0"/>
        <v>12600</v>
      </c>
      <c r="AF5" s="168">
        <f t="shared" si="0"/>
        <v>12600</v>
      </c>
      <c r="AG5" s="168">
        <f t="shared" si="0"/>
        <v>12600</v>
      </c>
      <c r="AH5" s="168">
        <f t="shared" si="0"/>
        <v>12600</v>
      </c>
      <c r="AI5" s="168">
        <f t="shared" si="0"/>
        <v>12600</v>
      </c>
      <c r="AJ5" s="168">
        <f t="shared" si="0"/>
        <v>12600</v>
      </c>
      <c r="AK5" s="168">
        <f t="shared" si="0"/>
        <v>12600</v>
      </c>
      <c r="AL5" s="168">
        <f t="shared" si="0"/>
        <v>12600</v>
      </c>
      <c r="AM5" s="168">
        <f t="shared" si="0"/>
        <v>12600</v>
      </c>
      <c r="AN5" s="169">
        <f>AVERAGE(D5:AM5)</f>
        <v>10883.599999999999</v>
      </c>
      <c r="AO5" s="170">
        <f>SUM(D5:AM5)</f>
        <v>391809.6</v>
      </c>
    </row>
    <row r="6" spans="2:41" s="127" customFormat="1" ht="27" customHeight="1" x14ac:dyDescent="0.15">
      <c r="B6" s="166" t="s">
        <v>129</v>
      </c>
      <c r="C6" s="171">
        <f>100%-C5</f>
        <v>0.30000000000000004</v>
      </c>
      <c r="D6" s="168">
        <v>0</v>
      </c>
      <c r="E6" s="168">
        <f>D4*$C$6</f>
        <v>3292.8000000000006</v>
      </c>
      <c r="F6" s="168">
        <f t="shared" ref="F6:AM6" si="1">E4*$C$6</f>
        <v>3763.2000000000007</v>
      </c>
      <c r="G6" s="168">
        <f t="shared" si="1"/>
        <v>3763.2000000000007</v>
      </c>
      <c r="H6" s="168">
        <f t="shared" si="1"/>
        <v>3998.4000000000005</v>
      </c>
      <c r="I6" s="168">
        <f t="shared" si="1"/>
        <v>4233.6000000000004</v>
      </c>
      <c r="J6" s="168">
        <f t="shared" si="1"/>
        <v>4233.6000000000004</v>
      </c>
      <c r="K6" s="168">
        <f t="shared" si="1"/>
        <v>4233.6000000000004</v>
      </c>
      <c r="L6" s="168">
        <f t="shared" si="1"/>
        <v>4233.6000000000004</v>
      </c>
      <c r="M6" s="168">
        <f t="shared" si="1"/>
        <v>4233.6000000000004</v>
      </c>
      <c r="N6" s="168">
        <f t="shared" si="1"/>
        <v>4233.6000000000004</v>
      </c>
      <c r="O6" s="168">
        <f t="shared" si="1"/>
        <v>4233.6000000000004</v>
      </c>
      <c r="P6" s="168">
        <f t="shared" si="1"/>
        <v>4233.6000000000004</v>
      </c>
      <c r="Q6" s="168">
        <f t="shared" si="1"/>
        <v>4536.0000000000009</v>
      </c>
      <c r="R6" s="168">
        <f t="shared" si="1"/>
        <v>4536.0000000000009</v>
      </c>
      <c r="S6" s="168">
        <f t="shared" si="1"/>
        <v>4536.0000000000009</v>
      </c>
      <c r="T6" s="168">
        <f t="shared" si="1"/>
        <v>4536.0000000000009</v>
      </c>
      <c r="U6" s="168">
        <f t="shared" si="1"/>
        <v>4536.0000000000009</v>
      </c>
      <c r="V6" s="168">
        <f t="shared" si="1"/>
        <v>4536.0000000000009</v>
      </c>
      <c r="W6" s="168">
        <f t="shared" si="1"/>
        <v>4536.0000000000009</v>
      </c>
      <c r="X6" s="168">
        <f t="shared" si="1"/>
        <v>4536.0000000000009</v>
      </c>
      <c r="Y6" s="168">
        <f t="shared" si="1"/>
        <v>4536.0000000000009</v>
      </c>
      <c r="Z6" s="168">
        <f t="shared" si="1"/>
        <v>4536.0000000000009</v>
      </c>
      <c r="AA6" s="168">
        <f t="shared" si="1"/>
        <v>4536.0000000000009</v>
      </c>
      <c r="AB6" s="168">
        <f t="shared" si="1"/>
        <v>4536.0000000000009</v>
      </c>
      <c r="AC6" s="168">
        <f t="shared" si="1"/>
        <v>5400.0000000000009</v>
      </c>
      <c r="AD6" s="168">
        <f t="shared" si="1"/>
        <v>5400.0000000000009</v>
      </c>
      <c r="AE6" s="168">
        <f t="shared" si="1"/>
        <v>5400.0000000000009</v>
      </c>
      <c r="AF6" s="168">
        <f t="shared" si="1"/>
        <v>5400.0000000000009</v>
      </c>
      <c r="AG6" s="168">
        <f t="shared" si="1"/>
        <v>5400.0000000000009</v>
      </c>
      <c r="AH6" s="168">
        <f t="shared" si="1"/>
        <v>5400.0000000000009</v>
      </c>
      <c r="AI6" s="168">
        <f t="shared" si="1"/>
        <v>5400.0000000000009</v>
      </c>
      <c r="AJ6" s="168">
        <f t="shared" si="1"/>
        <v>5400.0000000000009</v>
      </c>
      <c r="AK6" s="168">
        <f t="shared" si="1"/>
        <v>5400.0000000000009</v>
      </c>
      <c r="AL6" s="168">
        <f t="shared" si="1"/>
        <v>5400.0000000000009</v>
      </c>
      <c r="AM6" s="168">
        <f t="shared" si="1"/>
        <v>5400.0000000000009</v>
      </c>
      <c r="AN6" s="169">
        <f>AVERAGE(D6:AM6)</f>
        <v>4514.3999999999996</v>
      </c>
      <c r="AO6" s="170">
        <f>SUM(D6:AM6)</f>
        <v>162518.39999999999</v>
      </c>
    </row>
    <row r="7" spans="2:41" s="129" customFormat="1" ht="27" customHeight="1" x14ac:dyDescent="0.15">
      <c r="B7" s="172" t="s">
        <v>4</v>
      </c>
      <c r="C7" s="173"/>
      <c r="D7" s="174">
        <f>SUM(D5:D6)</f>
        <v>7683.2</v>
      </c>
      <c r="E7" s="174">
        <f t="shared" ref="E7:AM7" si="2">SUM(E5:E6)</f>
        <v>12073.6</v>
      </c>
      <c r="F7" s="174">
        <f t="shared" si="2"/>
        <v>12544</v>
      </c>
      <c r="G7" s="174">
        <f t="shared" si="2"/>
        <v>13092.8</v>
      </c>
      <c r="H7" s="174">
        <f t="shared" si="2"/>
        <v>13876.8</v>
      </c>
      <c r="I7" s="174">
        <f t="shared" si="2"/>
        <v>14112</v>
      </c>
      <c r="J7" s="174">
        <f t="shared" si="2"/>
        <v>14112</v>
      </c>
      <c r="K7" s="174">
        <f t="shared" si="2"/>
        <v>14112</v>
      </c>
      <c r="L7" s="174">
        <f t="shared" si="2"/>
        <v>14112</v>
      </c>
      <c r="M7" s="174">
        <f t="shared" si="2"/>
        <v>14112</v>
      </c>
      <c r="N7" s="174">
        <f t="shared" si="2"/>
        <v>14112</v>
      </c>
      <c r="O7" s="174">
        <f t="shared" si="2"/>
        <v>14112</v>
      </c>
      <c r="P7" s="174">
        <f t="shared" si="2"/>
        <v>14817.6</v>
      </c>
      <c r="Q7" s="174">
        <f t="shared" si="2"/>
        <v>15120</v>
      </c>
      <c r="R7" s="174">
        <f t="shared" si="2"/>
        <v>15120</v>
      </c>
      <c r="S7" s="174">
        <f t="shared" si="2"/>
        <v>15120</v>
      </c>
      <c r="T7" s="174">
        <f t="shared" si="2"/>
        <v>15120</v>
      </c>
      <c r="U7" s="174">
        <f t="shared" si="2"/>
        <v>15120</v>
      </c>
      <c r="V7" s="174">
        <f t="shared" si="2"/>
        <v>15120</v>
      </c>
      <c r="W7" s="174">
        <f t="shared" si="2"/>
        <v>15120</v>
      </c>
      <c r="X7" s="174">
        <f t="shared" si="2"/>
        <v>15120</v>
      </c>
      <c r="Y7" s="174">
        <f t="shared" si="2"/>
        <v>15120</v>
      </c>
      <c r="Z7" s="174">
        <f t="shared" si="2"/>
        <v>15120</v>
      </c>
      <c r="AA7" s="174">
        <f t="shared" si="2"/>
        <v>15120</v>
      </c>
      <c r="AB7" s="174">
        <f t="shared" si="2"/>
        <v>17136</v>
      </c>
      <c r="AC7" s="174">
        <f t="shared" si="2"/>
        <v>18000</v>
      </c>
      <c r="AD7" s="174">
        <f t="shared" si="2"/>
        <v>18000</v>
      </c>
      <c r="AE7" s="174">
        <f t="shared" si="2"/>
        <v>18000</v>
      </c>
      <c r="AF7" s="174">
        <f t="shared" si="2"/>
        <v>18000</v>
      </c>
      <c r="AG7" s="174">
        <f t="shared" si="2"/>
        <v>18000</v>
      </c>
      <c r="AH7" s="174">
        <f t="shared" si="2"/>
        <v>18000</v>
      </c>
      <c r="AI7" s="174">
        <f t="shared" si="2"/>
        <v>18000</v>
      </c>
      <c r="AJ7" s="174">
        <f t="shared" si="2"/>
        <v>18000</v>
      </c>
      <c r="AK7" s="174">
        <f t="shared" si="2"/>
        <v>18000</v>
      </c>
      <c r="AL7" s="174">
        <f t="shared" si="2"/>
        <v>18000</v>
      </c>
      <c r="AM7" s="174">
        <f t="shared" si="2"/>
        <v>18000</v>
      </c>
      <c r="AN7" s="175">
        <f>AVERAGE(D7:AM7)</f>
        <v>15398</v>
      </c>
      <c r="AO7" s="176">
        <f>SUM(D7:AM7)</f>
        <v>554328</v>
      </c>
    </row>
    <row r="8" spans="2:41" s="129" customFormat="1" ht="27" customHeight="1" x14ac:dyDescent="0.15">
      <c r="B8" s="177" t="s">
        <v>131</v>
      </c>
      <c r="C8" s="178"/>
      <c r="D8" s="179">
        <f>D7</f>
        <v>7683.2</v>
      </c>
      <c r="E8" s="179">
        <f>D8+E7</f>
        <v>19756.8</v>
      </c>
      <c r="F8" s="179">
        <f t="shared" ref="F8:O8" si="3">E8+F7</f>
        <v>32300.799999999999</v>
      </c>
      <c r="G8" s="179">
        <f t="shared" si="3"/>
        <v>45393.599999999999</v>
      </c>
      <c r="H8" s="179">
        <f t="shared" si="3"/>
        <v>59270.399999999994</v>
      </c>
      <c r="I8" s="179">
        <f t="shared" si="3"/>
        <v>73382.399999999994</v>
      </c>
      <c r="J8" s="179">
        <f t="shared" si="3"/>
        <v>87494.399999999994</v>
      </c>
      <c r="K8" s="179">
        <f t="shared" si="3"/>
        <v>101606.39999999999</v>
      </c>
      <c r="L8" s="179">
        <f t="shared" si="3"/>
        <v>115718.39999999999</v>
      </c>
      <c r="M8" s="179">
        <f t="shared" si="3"/>
        <v>129830.39999999999</v>
      </c>
      <c r="N8" s="179">
        <f t="shared" si="3"/>
        <v>143942.39999999999</v>
      </c>
      <c r="O8" s="179">
        <f t="shared" si="3"/>
        <v>158054.39999999999</v>
      </c>
      <c r="P8" s="179">
        <f>SUM(E7:P7)</f>
        <v>165188.80000000002</v>
      </c>
      <c r="Q8" s="179">
        <f>SUM(F7:Q7)</f>
        <v>168235.2</v>
      </c>
      <c r="R8" s="179">
        <f t="shared" ref="R8:AM8" si="4">SUM(G7:R7)</f>
        <v>170811.2</v>
      </c>
      <c r="S8" s="179">
        <f t="shared" si="4"/>
        <v>172838.40000000002</v>
      </c>
      <c r="T8" s="179">
        <f t="shared" si="4"/>
        <v>174081.6</v>
      </c>
      <c r="U8" s="179">
        <f t="shared" si="4"/>
        <v>175089.6</v>
      </c>
      <c r="V8" s="179">
        <f t="shared" si="4"/>
        <v>176097.6</v>
      </c>
      <c r="W8" s="179">
        <f t="shared" si="4"/>
        <v>177105.6</v>
      </c>
      <c r="X8" s="179">
        <f t="shared" si="4"/>
        <v>178113.6</v>
      </c>
      <c r="Y8" s="179">
        <f t="shared" si="4"/>
        <v>179121.6</v>
      </c>
      <c r="Z8" s="179">
        <f t="shared" si="4"/>
        <v>180129.6</v>
      </c>
      <c r="AA8" s="179">
        <f t="shared" si="4"/>
        <v>181137.6</v>
      </c>
      <c r="AB8" s="179">
        <f t="shared" si="4"/>
        <v>183456</v>
      </c>
      <c r="AC8" s="179">
        <f t="shared" si="4"/>
        <v>186336</v>
      </c>
      <c r="AD8" s="179">
        <f t="shared" si="4"/>
        <v>189216</v>
      </c>
      <c r="AE8" s="179">
        <f t="shared" si="4"/>
        <v>192096</v>
      </c>
      <c r="AF8" s="179">
        <f t="shared" si="4"/>
        <v>194976</v>
      </c>
      <c r="AG8" s="179">
        <f t="shared" si="4"/>
        <v>197856</v>
      </c>
      <c r="AH8" s="179">
        <f t="shared" si="4"/>
        <v>200736</v>
      </c>
      <c r="AI8" s="179">
        <f t="shared" si="4"/>
        <v>203616</v>
      </c>
      <c r="AJ8" s="179">
        <f t="shared" si="4"/>
        <v>206496</v>
      </c>
      <c r="AK8" s="179">
        <f t="shared" si="4"/>
        <v>209376</v>
      </c>
      <c r="AL8" s="179">
        <f t="shared" si="4"/>
        <v>212256</v>
      </c>
      <c r="AM8" s="179">
        <f t="shared" si="4"/>
        <v>215136</v>
      </c>
      <c r="AN8" s="169">
        <f>AVERAGE(D8:AM8)</f>
        <v>151776.00000000003</v>
      </c>
      <c r="AO8" s="170">
        <f>SUM(D8:AM8)</f>
        <v>5463936.0000000009</v>
      </c>
    </row>
    <row r="9" spans="2:41" s="130" customFormat="1" ht="27" customHeight="1" x14ac:dyDescent="0.15">
      <c r="B9" s="177" t="s">
        <v>147</v>
      </c>
      <c r="C9" s="180"/>
      <c r="D9" s="181">
        <f>LOOKUP(D8,TabelaSimplesNacional!$A$4:$A$9,TabelaSimplesNacional!$C$4:$C$9)</f>
        <v>0.04</v>
      </c>
      <c r="E9" s="181">
        <f>LOOKUP(E8,TabelaSimplesNacional!$A$4:$A$9,TabelaSimplesNacional!$C$4:$C$9)</f>
        <v>0.04</v>
      </c>
      <c r="F9" s="181">
        <f>LOOKUP(F8,TabelaSimplesNacional!$A$4:$A$9,TabelaSimplesNacional!$C$4:$C$9)</f>
        <v>0.04</v>
      </c>
      <c r="G9" s="181">
        <f>LOOKUP(G8,TabelaSimplesNacional!$A$4:$A$9,TabelaSimplesNacional!$C$4:$C$9)</f>
        <v>0.04</v>
      </c>
      <c r="H9" s="181">
        <f>LOOKUP(H8,TabelaSimplesNacional!$A$4:$A$9,TabelaSimplesNacional!$C$4:$C$9)</f>
        <v>0.04</v>
      </c>
      <c r="I9" s="181">
        <f>LOOKUP(I8,TabelaSimplesNacional!$A$4:$A$9,TabelaSimplesNacional!$C$4:$C$9)</f>
        <v>0.04</v>
      </c>
      <c r="J9" s="181">
        <f>LOOKUP(J8,TabelaSimplesNacional!$A$4:$A$9,TabelaSimplesNacional!$C$4:$C$9)</f>
        <v>0.04</v>
      </c>
      <c r="K9" s="181">
        <f>LOOKUP(K8,TabelaSimplesNacional!$A$4:$A$9,TabelaSimplesNacional!$C$4:$C$9)</f>
        <v>0.04</v>
      </c>
      <c r="L9" s="181">
        <f>LOOKUP(L8,TabelaSimplesNacional!$A$4:$A$9,TabelaSimplesNacional!$C$4:$C$9)</f>
        <v>0.04</v>
      </c>
      <c r="M9" s="181">
        <f>LOOKUP(M8,TabelaSimplesNacional!$A$4:$A$9,TabelaSimplesNacional!$C$4:$C$9)</f>
        <v>0.04</v>
      </c>
      <c r="N9" s="181">
        <f>LOOKUP(N8,TabelaSimplesNacional!$A$4:$A$9,TabelaSimplesNacional!$C$4:$C$9)</f>
        <v>0.04</v>
      </c>
      <c r="O9" s="181">
        <f>LOOKUP(O8,TabelaSimplesNacional!$A$4:$A$9,TabelaSimplesNacional!$C$4:$C$9)</f>
        <v>0.04</v>
      </c>
      <c r="P9" s="181">
        <f>LOOKUP(P8,TabelaSimplesNacional!$A$4:$A$9,TabelaSimplesNacional!$C$4:$C$9)</f>
        <v>0.04</v>
      </c>
      <c r="Q9" s="181">
        <f>LOOKUP(Q8,TabelaSimplesNacional!$A$4:$A$9,TabelaSimplesNacional!$C$4:$C$9)</f>
        <v>0.04</v>
      </c>
      <c r="R9" s="181">
        <f>LOOKUP(R8,TabelaSimplesNacional!$A$4:$A$9,TabelaSimplesNacional!$C$4:$C$9)</f>
        <v>0.04</v>
      </c>
      <c r="S9" s="181">
        <f>LOOKUP(S8,TabelaSimplesNacional!$A$4:$A$9,TabelaSimplesNacional!$C$4:$C$9)</f>
        <v>0.04</v>
      </c>
      <c r="T9" s="181">
        <f>LOOKUP(T8,TabelaSimplesNacional!$A$4:$A$9,TabelaSimplesNacional!$C$4:$C$9)</f>
        <v>0.04</v>
      </c>
      <c r="U9" s="181">
        <f>LOOKUP(U8,TabelaSimplesNacional!$A$4:$A$9,TabelaSimplesNacional!$C$4:$C$9)</f>
        <v>0.04</v>
      </c>
      <c r="V9" s="181">
        <f>LOOKUP(V8,TabelaSimplesNacional!$A$4:$A$9,TabelaSimplesNacional!$C$4:$C$9)</f>
        <v>0.04</v>
      </c>
      <c r="W9" s="181">
        <f>LOOKUP(W8,TabelaSimplesNacional!$A$4:$A$9,TabelaSimplesNacional!$C$4:$C$9)</f>
        <v>0.04</v>
      </c>
      <c r="X9" s="181">
        <f>LOOKUP(X8,TabelaSimplesNacional!$A$4:$A$9,TabelaSimplesNacional!$C$4:$C$9)</f>
        <v>0.04</v>
      </c>
      <c r="Y9" s="181">
        <f>LOOKUP(Y8,TabelaSimplesNacional!$A$4:$A$9,TabelaSimplesNacional!$C$4:$C$9)</f>
        <v>0.04</v>
      </c>
      <c r="Z9" s="181">
        <f>LOOKUP(Z8,TabelaSimplesNacional!$A$4:$A$9,TabelaSimplesNacional!$C$4:$C$9)</f>
        <v>7.2999999999999995E-2</v>
      </c>
      <c r="AA9" s="181">
        <f>LOOKUP(AA8,TabelaSimplesNacional!$A$4:$A$9,TabelaSimplesNacional!$C$4:$C$9)</f>
        <v>7.2999999999999995E-2</v>
      </c>
      <c r="AB9" s="181">
        <f>LOOKUP(AB8,TabelaSimplesNacional!$A$4:$A$9,TabelaSimplesNacional!$C$4:$C$9)</f>
        <v>7.2999999999999995E-2</v>
      </c>
      <c r="AC9" s="181">
        <f>LOOKUP(AC8,TabelaSimplesNacional!$A$4:$A$9,TabelaSimplesNacional!$C$4:$C$9)</f>
        <v>7.2999999999999995E-2</v>
      </c>
      <c r="AD9" s="181">
        <f>LOOKUP(AD8,TabelaSimplesNacional!$A$4:$A$9,TabelaSimplesNacional!$C$4:$C$9)</f>
        <v>7.2999999999999995E-2</v>
      </c>
      <c r="AE9" s="181">
        <f>LOOKUP(AE8,TabelaSimplesNacional!$A$4:$A$9,TabelaSimplesNacional!$C$4:$C$9)</f>
        <v>7.2999999999999995E-2</v>
      </c>
      <c r="AF9" s="181">
        <f>LOOKUP(AF8,TabelaSimplesNacional!$A$4:$A$9,TabelaSimplesNacional!$C$4:$C$9)</f>
        <v>7.2999999999999995E-2</v>
      </c>
      <c r="AG9" s="181">
        <f>LOOKUP(AG8,TabelaSimplesNacional!$A$4:$A$9,TabelaSimplesNacional!$C$4:$C$9)</f>
        <v>7.2999999999999995E-2</v>
      </c>
      <c r="AH9" s="181">
        <f>LOOKUP(AH8,TabelaSimplesNacional!$A$4:$A$9,TabelaSimplesNacional!$C$4:$C$9)</f>
        <v>7.2999999999999995E-2</v>
      </c>
      <c r="AI9" s="181">
        <f>LOOKUP(AI8,TabelaSimplesNacional!$A$4:$A$9,TabelaSimplesNacional!$C$4:$C$9)</f>
        <v>7.2999999999999995E-2</v>
      </c>
      <c r="AJ9" s="181">
        <f>LOOKUP(AJ8,TabelaSimplesNacional!$A$4:$A$9,TabelaSimplesNacional!$C$4:$C$9)</f>
        <v>7.2999999999999995E-2</v>
      </c>
      <c r="AK9" s="181">
        <f>LOOKUP(AK8,TabelaSimplesNacional!$A$4:$A$9,TabelaSimplesNacional!$C$4:$C$9)</f>
        <v>7.2999999999999995E-2</v>
      </c>
      <c r="AL9" s="181">
        <f>LOOKUP(AL8,TabelaSimplesNacional!$A$4:$A$9,TabelaSimplesNacional!$C$4:$C$9)</f>
        <v>7.2999999999999995E-2</v>
      </c>
      <c r="AM9" s="181">
        <f>LOOKUP(AM8,TabelaSimplesNacional!$A$4:$A$9,TabelaSimplesNacional!$C$4:$C$9)</f>
        <v>7.2999999999999995E-2</v>
      </c>
      <c r="AN9" s="169"/>
      <c r="AO9" s="170"/>
    </row>
    <row r="10" spans="2:41" ht="27" customHeight="1" x14ac:dyDescent="0.15">
      <c r="B10" s="182" t="s">
        <v>134</v>
      </c>
      <c r="C10" s="183"/>
      <c r="D10" s="184">
        <f>IF(Funcionários!$J$10="Simples Nacional",(((D8*D9)-(LOOKUP(D8,TabelaSimplesNacional!$A$4:$A$9,TabelaSimplesNacional!$D$4:$D$9)))/D8)*D7,62)</f>
        <v>62</v>
      </c>
      <c r="E10" s="184">
        <f>IF(Funcionários!$J$10="Simples Nacional",(((E8*E9)-(LOOKUP(E8,TabelaSimplesNacional!$A$4:$A$9,TabelaSimplesNacional!$D$4:$D$9)))/E8)*E7,62)</f>
        <v>62</v>
      </c>
      <c r="F10" s="184">
        <f>IF(Funcionários!$J$10="Simples Nacional",(((F8*F9)-(LOOKUP(F8,TabelaSimplesNacional!$A$4:$A$9,TabelaSimplesNacional!$D$4:$D$9)))/F8)*F7,62)</f>
        <v>62</v>
      </c>
      <c r="G10" s="184">
        <f>IF(Funcionários!$J$10="Simples Nacional",(((G8*G9)-(LOOKUP(G8,TabelaSimplesNacional!$A$4:$A$9,TabelaSimplesNacional!$D$4:$D$9)))/G8)*G7,62)</f>
        <v>62</v>
      </c>
      <c r="H10" s="184">
        <f>IF(Funcionários!$J$10="Simples Nacional",(((H8*H9)-(LOOKUP(H8,TabelaSimplesNacional!$A$4:$A$9,TabelaSimplesNacional!$D$4:$D$9)))/H8)*H7,62)</f>
        <v>62</v>
      </c>
      <c r="I10" s="184">
        <f>IF(Funcionários!$J$10="Simples Nacional",(((I8*I9)-(LOOKUP(I8,TabelaSimplesNacional!$A$4:$A$9,TabelaSimplesNacional!$D$4:$D$9)))/I8)*I7,62)</f>
        <v>62</v>
      </c>
      <c r="J10" s="184">
        <f>IF(Funcionários!$J$10="Simples Nacional",(((J8*J9)-(LOOKUP(J8,TabelaSimplesNacional!$A$4:$A$9,TabelaSimplesNacional!$D$4:$D$9)))/J8)*J7,62)</f>
        <v>62</v>
      </c>
      <c r="K10" s="184">
        <f>IF(Funcionários!$J$10="Simples Nacional",(((K8*K9)-(LOOKUP(K8,TabelaSimplesNacional!$A$4:$A$9,TabelaSimplesNacional!$D$4:$D$9)))/K8)*K7,62)</f>
        <v>62</v>
      </c>
      <c r="L10" s="184">
        <f>IF(Funcionários!$J$10="Simples Nacional",(((L8*L9)-(LOOKUP(L8,TabelaSimplesNacional!$A$4:$A$9,TabelaSimplesNacional!$D$4:$D$9)))/L8)*L7,62)</f>
        <v>62</v>
      </c>
      <c r="M10" s="184">
        <f>IF(Funcionários!$J$10="Simples Nacional",(((M8*M9)-(LOOKUP(M8,TabelaSimplesNacional!$A$4:$A$9,TabelaSimplesNacional!$D$4:$D$9)))/M8)*M7,62)</f>
        <v>62</v>
      </c>
      <c r="N10" s="184">
        <f>IF(Funcionários!$J$10="Simples Nacional",(((N8*N9)-(LOOKUP(N8,TabelaSimplesNacional!$A$4:$A$9,TabelaSimplesNacional!$D$4:$D$9)))/N8)*N7,62)</f>
        <v>62</v>
      </c>
      <c r="O10" s="184">
        <f>IF(Funcionários!$J$10="Simples Nacional",(((O8*O9)-(LOOKUP(O8,TabelaSimplesNacional!$A$4:$A$9,TabelaSimplesNacional!$D$4:$D$9)))/O8)*O7,62)</f>
        <v>62</v>
      </c>
      <c r="P10" s="184">
        <f>IF(Funcionários!$J$10="Simples Nacional",(((P8*P9)-(LOOKUP(P8,TabelaSimplesNacional!$A$4:$A$9,TabelaSimplesNacional!$D$4:$D$9)))/P8)*P7,62)</f>
        <v>62</v>
      </c>
      <c r="Q10" s="184">
        <f>IF(Funcionários!$J$10="Simples Nacional",(((Q8*Q9)-(LOOKUP(Q8,TabelaSimplesNacional!$A$4:$A$9,TabelaSimplesNacional!$D$4:$D$9)))/Q8)*Q7,62)</f>
        <v>62</v>
      </c>
      <c r="R10" s="184">
        <f>IF(Funcionários!$J$10="Simples Nacional",(((R8*R9)-(LOOKUP(R8,TabelaSimplesNacional!$A$4:$A$9,TabelaSimplesNacional!$D$4:$D$9)))/R8)*R7,62)</f>
        <v>62</v>
      </c>
      <c r="S10" s="184">
        <f>IF(Funcionários!$J$10="Simples Nacional",(((S8*S9)-(LOOKUP(S8,TabelaSimplesNacional!$A$4:$A$9,TabelaSimplesNacional!$D$4:$D$9)))/S8)*S7,62)</f>
        <v>62</v>
      </c>
      <c r="T10" s="184">
        <f>IF(Funcionários!$J$10="Simples Nacional",(((T8*T9)-(LOOKUP(T8,TabelaSimplesNacional!$A$4:$A$9,TabelaSimplesNacional!$D$4:$D$9)))/T8)*T7,62)</f>
        <v>62</v>
      </c>
      <c r="U10" s="184">
        <f>IF(Funcionários!$J$10="Simples Nacional",(((U8*U9)-(LOOKUP(U8,TabelaSimplesNacional!$A$4:$A$9,TabelaSimplesNacional!$D$4:$D$9)))/U8)*U7,62)</f>
        <v>62</v>
      </c>
      <c r="V10" s="184">
        <f>IF(Funcionários!$J$10="Simples Nacional",(((V8*V9)-(LOOKUP(V8,TabelaSimplesNacional!$A$4:$A$9,TabelaSimplesNacional!$D$4:$D$9)))/V8)*V7,62)</f>
        <v>62</v>
      </c>
      <c r="W10" s="184">
        <f>IF(Funcionários!$J$10="Simples Nacional",(((W8*W9)-(LOOKUP(W8,TabelaSimplesNacional!$A$4:$A$9,TabelaSimplesNacional!$D$4:$D$9)))/W8)*W7,62)</f>
        <v>62</v>
      </c>
      <c r="X10" s="184">
        <f>IF(Funcionários!$J$10="Simples Nacional",(((X8*X9)-(LOOKUP(X8,TabelaSimplesNacional!$A$4:$A$9,TabelaSimplesNacional!$D$4:$D$9)))/X8)*X7,62)</f>
        <v>62</v>
      </c>
      <c r="Y10" s="184">
        <f>IF(Funcionários!$J$10="Simples Nacional",(((Y8*Y9)-(LOOKUP(Y8,TabelaSimplesNacional!$A$4:$A$9,TabelaSimplesNacional!$D$4:$D$9)))/Y8)*Y7,62)</f>
        <v>62</v>
      </c>
      <c r="Z10" s="184">
        <f>IF(Funcionários!$J$10="Simples Nacional",(((Z8*Z9)-(LOOKUP(Z8,TabelaSimplesNacional!$A$4:$A$9,TabelaSimplesNacional!$D$4:$D$9)))/Z8)*Z7,62)</f>
        <v>62</v>
      </c>
      <c r="AA10" s="184">
        <f>IF(Funcionários!$J$10="Simples Nacional",(((AA8*AA9)-(LOOKUP(AA8,TabelaSimplesNacional!$A$4:$A$9,TabelaSimplesNacional!$D$4:$D$9)))/AA8)*AA7,62)</f>
        <v>62</v>
      </c>
      <c r="AB10" s="184">
        <f>IF(Funcionários!$J$10="Simples Nacional",(((AB8*AB9)-(LOOKUP(AB8,TabelaSimplesNacional!$A$4:$A$9,TabelaSimplesNacional!$D$4:$D$9)))/AB8)*AB7,62)</f>
        <v>62</v>
      </c>
      <c r="AC10" s="184">
        <f>IF(Funcionários!$J$10="Simples Nacional",(((AC8*AC9)-(LOOKUP(AC8,TabelaSimplesNacional!$A$4:$A$9,TabelaSimplesNacional!$D$4:$D$9)))/AC8)*AC7,62)</f>
        <v>62</v>
      </c>
      <c r="AD10" s="184">
        <f>IF(Funcionários!$J$10="Simples Nacional",(((AD8*AD9)-(LOOKUP(AD8,TabelaSimplesNacional!$A$4:$A$9,TabelaSimplesNacional!$D$4:$D$9)))/AD8)*AD7,62)</f>
        <v>62</v>
      </c>
      <c r="AE10" s="184">
        <f>IF(Funcionários!$J$10="Simples Nacional",(((AE8*AE9)-(LOOKUP(AE8,TabelaSimplesNacional!$A$4:$A$9,TabelaSimplesNacional!$D$4:$D$9)))/AE8)*AE7,62)</f>
        <v>62</v>
      </c>
      <c r="AF10" s="184">
        <f>IF(Funcionários!$J$10="Simples Nacional",(((AF8*AF9)-(LOOKUP(AF8,TabelaSimplesNacional!$A$4:$A$9,TabelaSimplesNacional!$D$4:$D$9)))/AF8)*AF7,62)</f>
        <v>62</v>
      </c>
      <c r="AG10" s="184">
        <f>IF(Funcionários!$J$10="Simples Nacional",(((AG8*AG9)-(LOOKUP(AG8,TabelaSimplesNacional!$A$4:$A$9,TabelaSimplesNacional!$D$4:$D$9)))/AG8)*AG7,62)</f>
        <v>62</v>
      </c>
      <c r="AH10" s="184">
        <f>IF(Funcionários!$J$10="Simples Nacional",(((AH8*AH9)-(LOOKUP(AH8,TabelaSimplesNacional!$A$4:$A$9,TabelaSimplesNacional!$D$4:$D$9)))/AH8)*AH7,62)</f>
        <v>62</v>
      </c>
      <c r="AI10" s="184">
        <f>IF(Funcionários!$J$10="Simples Nacional",(((AI8*AI9)-(LOOKUP(AI8,TabelaSimplesNacional!$A$4:$A$9,TabelaSimplesNacional!$D$4:$D$9)))/AI8)*AI7,62)</f>
        <v>62</v>
      </c>
      <c r="AJ10" s="184">
        <f>IF(Funcionários!$J$10="Simples Nacional",(((AJ8*AJ9)-(LOOKUP(AJ8,TabelaSimplesNacional!$A$4:$A$9,TabelaSimplesNacional!$D$4:$D$9)))/AJ8)*AJ7,62)</f>
        <v>62</v>
      </c>
      <c r="AK10" s="184">
        <f>IF(Funcionários!$J$10="Simples Nacional",(((AK8*AK9)-(LOOKUP(AK8,TabelaSimplesNacional!$A$4:$A$9,TabelaSimplesNacional!$D$4:$D$9)))/AK8)*AK7,62)</f>
        <v>62</v>
      </c>
      <c r="AL10" s="184">
        <f>IF(Funcionários!$J$10="Simples Nacional",(((AL8*AL9)-(LOOKUP(AL8,TabelaSimplesNacional!$A$4:$A$9,TabelaSimplesNacional!$D$4:$D$9)))/AL8)*AL7,62)</f>
        <v>62</v>
      </c>
      <c r="AM10" s="184">
        <f>IF(Funcionários!$J$10="Simples Nacional",(((AM8*AM9)-(LOOKUP(AM8,TabelaSimplesNacional!$A$4:$A$9,TabelaSimplesNacional!$D$4:$D$9)))/AM8)*AM7,62)</f>
        <v>62</v>
      </c>
      <c r="AN10" s="185">
        <f t="shared" ref="AN10:AN45" si="5">AVERAGE(D10:AM10)</f>
        <v>62</v>
      </c>
      <c r="AO10" s="186">
        <f t="shared" ref="AO10:AO45" si="6">SUM(D10:AM10)</f>
        <v>2232</v>
      </c>
    </row>
    <row r="11" spans="2:41" ht="27" customHeight="1" x14ac:dyDescent="0.15">
      <c r="B11" s="182" t="str">
        <f>Premissas_Operações!L7</f>
        <v>(%) Inadimplência</v>
      </c>
      <c r="C11" s="183"/>
      <c r="D11" s="187">
        <f>D7*Premissas_Operações!$L$9</f>
        <v>153.66399999999999</v>
      </c>
      <c r="E11" s="187">
        <f>E7*Premissas_Operações!$L$9</f>
        <v>241.47200000000001</v>
      </c>
      <c r="F11" s="187">
        <f>F7*Premissas_Operações!$L$9</f>
        <v>250.88</v>
      </c>
      <c r="G11" s="187">
        <f>G7*Premissas_Operações!$L$9</f>
        <v>261.85599999999999</v>
      </c>
      <c r="H11" s="187">
        <f>H7*Premissas_Operações!$L$9</f>
        <v>277.536</v>
      </c>
      <c r="I11" s="187">
        <f>I7*Premissas_Operações!$L$9</f>
        <v>282.24</v>
      </c>
      <c r="J11" s="187">
        <f>J7*Premissas_Operações!$L$9</f>
        <v>282.24</v>
      </c>
      <c r="K11" s="187">
        <f>K7*Premissas_Operações!$L$9</f>
        <v>282.24</v>
      </c>
      <c r="L11" s="187">
        <f>L7*Premissas_Operações!$L$9</f>
        <v>282.24</v>
      </c>
      <c r="M11" s="187">
        <f>M7*Premissas_Operações!$L$9</f>
        <v>282.24</v>
      </c>
      <c r="N11" s="187">
        <f>N7*Premissas_Operações!$L$9</f>
        <v>282.24</v>
      </c>
      <c r="O11" s="187">
        <f>O7*Premissas_Operações!$L$9</f>
        <v>282.24</v>
      </c>
      <c r="P11" s="187">
        <f>P7*Premissas_Operações!$L$9</f>
        <v>296.35200000000003</v>
      </c>
      <c r="Q11" s="187">
        <f>Q7*Premissas_Operações!$L$9</f>
        <v>302.40000000000003</v>
      </c>
      <c r="R11" s="187">
        <f>R7*Premissas_Operações!$L$9</f>
        <v>302.40000000000003</v>
      </c>
      <c r="S11" s="187">
        <f>S7*Premissas_Operações!$L$9</f>
        <v>302.40000000000003</v>
      </c>
      <c r="T11" s="187">
        <f>T7*Premissas_Operações!$L$9</f>
        <v>302.40000000000003</v>
      </c>
      <c r="U11" s="187">
        <f>U7*Premissas_Operações!$L$9</f>
        <v>302.40000000000003</v>
      </c>
      <c r="V11" s="187">
        <f>V7*Premissas_Operações!$L$9</f>
        <v>302.40000000000003</v>
      </c>
      <c r="W11" s="187">
        <f>W7*Premissas_Operações!$L$9</f>
        <v>302.40000000000003</v>
      </c>
      <c r="X11" s="187">
        <f>X7*Premissas_Operações!$L$9</f>
        <v>302.40000000000003</v>
      </c>
      <c r="Y11" s="187">
        <f>Y7*Premissas_Operações!$L$9</f>
        <v>302.40000000000003</v>
      </c>
      <c r="Z11" s="187">
        <f>Z7*Premissas_Operações!$L$9</f>
        <v>302.40000000000003</v>
      </c>
      <c r="AA11" s="187">
        <f>AA7*Premissas_Operações!$L$9</f>
        <v>302.40000000000003</v>
      </c>
      <c r="AB11" s="187">
        <f>AB7*Premissas_Operações!$L$9</f>
        <v>342.72</v>
      </c>
      <c r="AC11" s="187">
        <f>AC7*Premissas_Operações!$L$9</f>
        <v>360</v>
      </c>
      <c r="AD11" s="187">
        <f>AD7*Premissas_Operações!$L$9</f>
        <v>360</v>
      </c>
      <c r="AE11" s="187">
        <f>AE7*Premissas_Operações!$L$9</f>
        <v>360</v>
      </c>
      <c r="AF11" s="187">
        <f>AF7*Premissas_Operações!$L$9</f>
        <v>360</v>
      </c>
      <c r="AG11" s="187">
        <f>AG7*Premissas_Operações!$L$9</f>
        <v>360</v>
      </c>
      <c r="AH11" s="187">
        <f>AH7*Premissas_Operações!$L$9</f>
        <v>360</v>
      </c>
      <c r="AI11" s="187">
        <f>AI7*Premissas_Operações!$L$9</f>
        <v>360</v>
      </c>
      <c r="AJ11" s="187">
        <f>AJ7*Premissas_Operações!$L$9</f>
        <v>360</v>
      </c>
      <c r="AK11" s="187">
        <f>AK7*Premissas_Operações!$L$9</f>
        <v>360</v>
      </c>
      <c r="AL11" s="187">
        <f>AL7*Premissas_Operações!$L$9</f>
        <v>360</v>
      </c>
      <c r="AM11" s="187">
        <f>AM7*Premissas_Operações!$L$9</f>
        <v>360</v>
      </c>
      <c r="AN11" s="185">
        <f t="shared" si="5"/>
        <v>307.95999999999992</v>
      </c>
      <c r="AO11" s="186">
        <f t="shared" si="6"/>
        <v>11086.559999999998</v>
      </c>
    </row>
    <row r="12" spans="2:41" ht="27" customHeight="1" x14ac:dyDescent="0.15">
      <c r="B12" s="182" t="str">
        <f>Premissas_Operações!M7</f>
        <v>(%) Custo Cartão Crédito</v>
      </c>
      <c r="C12" s="183"/>
      <c r="D12" s="187">
        <f>D6*Premissas_Operações!$M$9</f>
        <v>0</v>
      </c>
      <c r="E12" s="187">
        <f>E6*Premissas_Operações!$M$9</f>
        <v>65.856000000000009</v>
      </c>
      <c r="F12" s="187">
        <f>F6*Premissas_Operações!$M$9</f>
        <v>75.26400000000001</v>
      </c>
      <c r="G12" s="187">
        <f>G6*Premissas_Operações!$M$9</f>
        <v>75.26400000000001</v>
      </c>
      <c r="H12" s="187">
        <f>H6*Premissas_Operações!$M$9</f>
        <v>79.968000000000018</v>
      </c>
      <c r="I12" s="187">
        <f>I6*Premissas_Operações!$M$9</f>
        <v>84.672000000000011</v>
      </c>
      <c r="J12" s="187">
        <f>J6*Premissas_Operações!$M$9</f>
        <v>84.672000000000011</v>
      </c>
      <c r="K12" s="187">
        <f>K6*Premissas_Operações!$M$9</f>
        <v>84.672000000000011</v>
      </c>
      <c r="L12" s="187">
        <f>L6*Premissas_Operações!$M$9</f>
        <v>84.672000000000011</v>
      </c>
      <c r="M12" s="187">
        <f>M6*Premissas_Operações!$M$9</f>
        <v>84.672000000000011</v>
      </c>
      <c r="N12" s="187">
        <f>N6*Premissas_Operações!$M$9</f>
        <v>84.672000000000011</v>
      </c>
      <c r="O12" s="187">
        <f>O6*Premissas_Operações!$M$9</f>
        <v>84.672000000000011</v>
      </c>
      <c r="P12" s="187">
        <f>P6*Premissas_Operações!$M$9</f>
        <v>84.672000000000011</v>
      </c>
      <c r="Q12" s="187">
        <f>Q6*Premissas_Operações!$M$9</f>
        <v>90.720000000000013</v>
      </c>
      <c r="R12" s="187">
        <f>R6*Premissas_Operações!$M$9</f>
        <v>90.720000000000013</v>
      </c>
      <c r="S12" s="187">
        <f>S6*Premissas_Operações!$M$9</f>
        <v>90.720000000000013</v>
      </c>
      <c r="T12" s="187">
        <f>T6*Premissas_Operações!$M$9</f>
        <v>90.720000000000013</v>
      </c>
      <c r="U12" s="187">
        <f>U6*Premissas_Operações!$M$9</f>
        <v>90.720000000000013</v>
      </c>
      <c r="V12" s="187">
        <f>V6*Premissas_Operações!$M$9</f>
        <v>90.720000000000013</v>
      </c>
      <c r="W12" s="187">
        <f>W6*Premissas_Operações!$M$9</f>
        <v>90.720000000000013</v>
      </c>
      <c r="X12" s="187">
        <f>X6*Premissas_Operações!$M$9</f>
        <v>90.720000000000013</v>
      </c>
      <c r="Y12" s="187">
        <f>Y6*Premissas_Operações!$M$9</f>
        <v>90.720000000000013</v>
      </c>
      <c r="Z12" s="187">
        <f>Z6*Premissas_Operações!$M$9</f>
        <v>90.720000000000013</v>
      </c>
      <c r="AA12" s="187">
        <f>AA6*Premissas_Operações!$M$9</f>
        <v>90.720000000000013</v>
      </c>
      <c r="AB12" s="187">
        <f>AB6*Premissas_Operações!$M$9</f>
        <v>90.720000000000013</v>
      </c>
      <c r="AC12" s="187">
        <f>AC6*Premissas_Operações!$M$9</f>
        <v>108.00000000000001</v>
      </c>
      <c r="AD12" s="187">
        <f>AD6*Premissas_Operações!$M$9</f>
        <v>108.00000000000001</v>
      </c>
      <c r="AE12" s="187">
        <f>AE6*Premissas_Operações!$M$9</f>
        <v>108.00000000000001</v>
      </c>
      <c r="AF12" s="187">
        <f>AF6*Premissas_Operações!$M$9</f>
        <v>108.00000000000001</v>
      </c>
      <c r="AG12" s="187">
        <f>AG6*Premissas_Operações!$M$9</f>
        <v>108.00000000000001</v>
      </c>
      <c r="AH12" s="187">
        <f>AH6*Premissas_Operações!$M$9</f>
        <v>108.00000000000001</v>
      </c>
      <c r="AI12" s="187">
        <f>AI6*Premissas_Operações!$M$9</f>
        <v>108.00000000000001</v>
      </c>
      <c r="AJ12" s="187">
        <f>AJ6*Premissas_Operações!$M$9</f>
        <v>108.00000000000001</v>
      </c>
      <c r="AK12" s="187">
        <f>AK6*Premissas_Operações!$M$9</f>
        <v>108.00000000000001</v>
      </c>
      <c r="AL12" s="187">
        <f>AL6*Premissas_Operações!$M$9</f>
        <v>108.00000000000001</v>
      </c>
      <c r="AM12" s="187">
        <f>AM6*Premissas_Operações!$M$9</f>
        <v>108.00000000000001</v>
      </c>
      <c r="AN12" s="185">
        <f t="shared" si="5"/>
        <v>90.288000000000011</v>
      </c>
      <c r="AO12" s="186">
        <f t="shared" si="6"/>
        <v>3250.3680000000004</v>
      </c>
    </row>
    <row r="13" spans="2:41" s="131" customFormat="1" ht="27" customHeight="1" x14ac:dyDescent="0.15">
      <c r="B13" s="188" t="s">
        <v>5</v>
      </c>
      <c r="C13" s="189"/>
      <c r="D13" s="190">
        <f>D7-SUM(D10:D12)</f>
        <v>7467.5360000000001</v>
      </c>
      <c r="E13" s="190">
        <f t="shared" ref="E13:AM13" si="7">E7-SUM(E10:E12)</f>
        <v>11704.272000000001</v>
      </c>
      <c r="F13" s="190">
        <f t="shared" si="7"/>
        <v>12155.856</v>
      </c>
      <c r="G13" s="190">
        <f t="shared" si="7"/>
        <v>12693.679999999998</v>
      </c>
      <c r="H13" s="190">
        <f t="shared" si="7"/>
        <v>13457.295999999998</v>
      </c>
      <c r="I13" s="190">
        <f t="shared" si="7"/>
        <v>13683.088</v>
      </c>
      <c r="J13" s="190">
        <f t="shared" si="7"/>
        <v>13683.088</v>
      </c>
      <c r="K13" s="190">
        <f t="shared" si="7"/>
        <v>13683.088</v>
      </c>
      <c r="L13" s="190">
        <f t="shared" si="7"/>
        <v>13683.088</v>
      </c>
      <c r="M13" s="190">
        <f t="shared" si="7"/>
        <v>13683.088</v>
      </c>
      <c r="N13" s="190">
        <f t="shared" si="7"/>
        <v>13683.088</v>
      </c>
      <c r="O13" s="190">
        <f t="shared" si="7"/>
        <v>13683.088</v>
      </c>
      <c r="P13" s="190">
        <f t="shared" si="7"/>
        <v>14374.576000000001</v>
      </c>
      <c r="Q13" s="190">
        <f t="shared" si="7"/>
        <v>14664.88</v>
      </c>
      <c r="R13" s="190">
        <f t="shared" si="7"/>
        <v>14664.88</v>
      </c>
      <c r="S13" s="190">
        <f t="shared" si="7"/>
        <v>14664.88</v>
      </c>
      <c r="T13" s="190">
        <f t="shared" si="7"/>
        <v>14664.88</v>
      </c>
      <c r="U13" s="190">
        <f t="shared" si="7"/>
        <v>14664.88</v>
      </c>
      <c r="V13" s="190">
        <f t="shared" si="7"/>
        <v>14664.88</v>
      </c>
      <c r="W13" s="190">
        <f t="shared" si="7"/>
        <v>14664.88</v>
      </c>
      <c r="X13" s="190">
        <f t="shared" si="7"/>
        <v>14664.88</v>
      </c>
      <c r="Y13" s="190">
        <f t="shared" si="7"/>
        <v>14664.88</v>
      </c>
      <c r="Z13" s="190">
        <f t="shared" si="7"/>
        <v>14664.88</v>
      </c>
      <c r="AA13" s="190">
        <f t="shared" si="7"/>
        <v>14664.88</v>
      </c>
      <c r="AB13" s="190">
        <f t="shared" si="7"/>
        <v>16640.560000000001</v>
      </c>
      <c r="AC13" s="190">
        <f t="shared" si="7"/>
        <v>17470</v>
      </c>
      <c r="AD13" s="190">
        <f t="shared" si="7"/>
        <v>17470</v>
      </c>
      <c r="AE13" s="190">
        <f t="shared" si="7"/>
        <v>17470</v>
      </c>
      <c r="AF13" s="190">
        <f t="shared" si="7"/>
        <v>17470</v>
      </c>
      <c r="AG13" s="190">
        <f t="shared" si="7"/>
        <v>17470</v>
      </c>
      <c r="AH13" s="190">
        <f t="shared" si="7"/>
        <v>17470</v>
      </c>
      <c r="AI13" s="190">
        <f t="shared" si="7"/>
        <v>17470</v>
      </c>
      <c r="AJ13" s="190">
        <f t="shared" si="7"/>
        <v>17470</v>
      </c>
      <c r="AK13" s="190">
        <f t="shared" si="7"/>
        <v>17470</v>
      </c>
      <c r="AL13" s="190">
        <f t="shared" si="7"/>
        <v>17470</v>
      </c>
      <c r="AM13" s="190">
        <f t="shared" si="7"/>
        <v>17470</v>
      </c>
      <c r="AN13" s="175">
        <f t="shared" si="5"/>
        <v>14937.752</v>
      </c>
      <c r="AO13" s="176">
        <f t="shared" si="6"/>
        <v>537759.07200000004</v>
      </c>
    </row>
    <row r="14" spans="2:41" ht="27" customHeight="1" x14ac:dyDescent="0.15">
      <c r="B14" s="191" t="str">
        <f>Premissas_Operações!H7</f>
        <v>Custo Tiragem (30 mil sacos de pão)</v>
      </c>
      <c r="C14" s="192"/>
      <c r="D14" s="157">
        <f>VLOOKUP(D$3,Premissas_Operações!$C$9:$H$44,6,)</f>
        <v>7051</v>
      </c>
      <c r="E14" s="157">
        <f>VLOOKUP(E$3,Premissas_Operações!$C$9:$H$44,6,)</f>
        <v>7051</v>
      </c>
      <c r="F14" s="157">
        <f>VLOOKUP(F$3,Premissas_Operações!$C$9:$H$44,6,)</f>
        <v>7051</v>
      </c>
      <c r="G14" s="157">
        <f>VLOOKUP(G$3,Premissas_Operações!$C$9:$H$44,6,)</f>
        <v>7051</v>
      </c>
      <c r="H14" s="157">
        <f>VLOOKUP(H$3,Premissas_Operações!$C$9:$H$44,6,)</f>
        <v>7051</v>
      </c>
      <c r="I14" s="157">
        <f>VLOOKUP(I$3,Premissas_Operações!$C$9:$H$44,6,)</f>
        <v>7051</v>
      </c>
      <c r="J14" s="157">
        <f>VLOOKUP(J$3,Premissas_Operações!$C$9:$H$44,6,)</f>
        <v>7051</v>
      </c>
      <c r="K14" s="157">
        <f>VLOOKUP(K$3,Premissas_Operações!$C$9:$H$44,6,)</f>
        <v>7051</v>
      </c>
      <c r="L14" s="157">
        <f>VLOOKUP(L$3,Premissas_Operações!$C$9:$H$44,6,)</f>
        <v>7051</v>
      </c>
      <c r="M14" s="157">
        <f>VLOOKUP(M$3,Premissas_Operações!$C$9:$H$44,6,)</f>
        <v>7051</v>
      </c>
      <c r="N14" s="157">
        <f>VLOOKUP(N$3,Premissas_Operações!$C$9:$H$44,6,)</f>
        <v>7051</v>
      </c>
      <c r="O14" s="157">
        <f>VLOOKUP(O$3,Premissas_Operações!$C$9:$H$44,6,)</f>
        <v>7051</v>
      </c>
      <c r="P14" s="157">
        <f>VLOOKUP(P$3,Premissas_Operações!$C$9:$H$44,6,)</f>
        <v>7051</v>
      </c>
      <c r="Q14" s="157">
        <f>VLOOKUP(Q$3,Premissas_Operações!$C$9:$H$44,6,)</f>
        <v>7051</v>
      </c>
      <c r="R14" s="157">
        <f>VLOOKUP(R$3,Premissas_Operações!$C$9:$H$44,6,)</f>
        <v>7051</v>
      </c>
      <c r="S14" s="157">
        <f>VLOOKUP(S$3,Premissas_Operações!$C$9:$H$44,6,)</f>
        <v>7051</v>
      </c>
      <c r="T14" s="157">
        <f>VLOOKUP(T$3,Premissas_Operações!$C$9:$H$44,6,)</f>
        <v>7051</v>
      </c>
      <c r="U14" s="157">
        <f>VLOOKUP(U$3,Premissas_Operações!$C$9:$H$44,6,)</f>
        <v>7051</v>
      </c>
      <c r="V14" s="157">
        <f>VLOOKUP(V$3,Premissas_Operações!$C$9:$H$44,6,)</f>
        <v>7051</v>
      </c>
      <c r="W14" s="157">
        <f>VLOOKUP(W$3,Premissas_Operações!$C$9:$H$44,6,)</f>
        <v>7051</v>
      </c>
      <c r="X14" s="157">
        <f>VLOOKUP(X$3,Premissas_Operações!$C$9:$H$44,6,)</f>
        <v>7051</v>
      </c>
      <c r="Y14" s="157">
        <f>VLOOKUP(Y$3,Premissas_Operações!$C$9:$H$44,6,)</f>
        <v>7051</v>
      </c>
      <c r="Z14" s="157">
        <f>VLOOKUP(Z$3,Premissas_Operações!$C$9:$H$44,6,)</f>
        <v>7051</v>
      </c>
      <c r="AA14" s="157">
        <f>VLOOKUP(AA$3,Premissas_Operações!$C$9:$H$44,6,)</f>
        <v>7051</v>
      </c>
      <c r="AB14" s="157">
        <f>VLOOKUP(AB$3,Premissas_Operações!$C$9:$H$44,6,)</f>
        <v>7051</v>
      </c>
      <c r="AC14" s="157">
        <f>VLOOKUP(AC$3,Premissas_Operações!$C$9:$H$44,6,)</f>
        <v>7051</v>
      </c>
      <c r="AD14" s="157">
        <f>VLOOKUP(AD$3,Premissas_Operações!$C$9:$H$44,6,)</f>
        <v>7051</v>
      </c>
      <c r="AE14" s="157">
        <f>VLOOKUP(AE$3,Premissas_Operações!$C$9:$H$44,6,)</f>
        <v>7051</v>
      </c>
      <c r="AF14" s="157">
        <f>VLOOKUP(AF$3,Premissas_Operações!$C$9:$H$44,6,)</f>
        <v>7051</v>
      </c>
      <c r="AG14" s="157">
        <f>VLOOKUP(AG$3,Premissas_Operações!$C$9:$H$44,6,)</f>
        <v>7051</v>
      </c>
      <c r="AH14" s="157">
        <f>VLOOKUP(AH$3,Premissas_Operações!$C$9:$H$44,6,)</f>
        <v>7051</v>
      </c>
      <c r="AI14" s="157">
        <f>VLOOKUP(AI$3,Premissas_Operações!$C$9:$H$44,6,)</f>
        <v>7051</v>
      </c>
      <c r="AJ14" s="157">
        <f>VLOOKUP(AJ$3,Premissas_Operações!$C$9:$H$44,6,)</f>
        <v>7051</v>
      </c>
      <c r="AK14" s="157">
        <f>VLOOKUP(AK$3,Premissas_Operações!$C$9:$H$44,6,)</f>
        <v>7051</v>
      </c>
      <c r="AL14" s="157">
        <f>VLOOKUP(AL$3,Premissas_Operações!$C$9:$H$44,6,)</f>
        <v>7051</v>
      </c>
      <c r="AM14" s="157">
        <f>VLOOKUP(AM$3,Premissas_Operações!$C$9:$H$44,6,)</f>
        <v>7051</v>
      </c>
      <c r="AN14" s="169">
        <f t="shared" si="5"/>
        <v>7051</v>
      </c>
      <c r="AO14" s="170">
        <f t="shared" si="6"/>
        <v>253836</v>
      </c>
    </row>
    <row r="15" spans="2:41" ht="27" customHeight="1" x14ac:dyDescent="0.15">
      <c r="B15" s="191" t="str">
        <f>Premissas_Operações!I7</f>
        <v>Frete médio</v>
      </c>
      <c r="C15" s="192"/>
      <c r="D15" s="157">
        <f>VLOOKUP(D$3,Premissas_Operações!$C$9:$I$44,7,)</f>
        <v>350</v>
      </c>
      <c r="E15" s="157">
        <f>VLOOKUP(E$3,Premissas_Operações!$C$9:$I$44,7,)</f>
        <v>350</v>
      </c>
      <c r="F15" s="157">
        <f>VLOOKUP(F$3,Premissas_Operações!$C$9:$I$44,7,)</f>
        <v>350</v>
      </c>
      <c r="G15" s="157">
        <f>VLOOKUP(G$3,Premissas_Operações!$C$9:$I$44,7,)</f>
        <v>350</v>
      </c>
      <c r="H15" s="157">
        <f>VLOOKUP(H$3,Premissas_Operações!$C$9:$I$44,7,)</f>
        <v>350</v>
      </c>
      <c r="I15" s="157">
        <f>VLOOKUP(I$3,Premissas_Operações!$C$9:$I$44,7,)</f>
        <v>350</v>
      </c>
      <c r="J15" s="157">
        <f>VLOOKUP(J$3,Premissas_Operações!$C$9:$I$44,7,)</f>
        <v>350</v>
      </c>
      <c r="K15" s="157">
        <f>VLOOKUP(K$3,Premissas_Operações!$C$9:$I$44,7,)</f>
        <v>350</v>
      </c>
      <c r="L15" s="157">
        <f>VLOOKUP(L$3,Premissas_Operações!$C$9:$I$44,7,)</f>
        <v>350</v>
      </c>
      <c r="M15" s="157">
        <f>VLOOKUP(M$3,Premissas_Operações!$C$9:$I$44,7,)</f>
        <v>350</v>
      </c>
      <c r="N15" s="157">
        <f>VLOOKUP(N$3,Premissas_Operações!$C$9:$I$44,7,)</f>
        <v>350</v>
      </c>
      <c r="O15" s="157">
        <f>VLOOKUP(O$3,Premissas_Operações!$C$9:$I$44,7,)</f>
        <v>350</v>
      </c>
      <c r="P15" s="157">
        <f>VLOOKUP(P$3,Premissas_Operações!$C$9:$I$44,7,)</f>
        <v>350</v>
      </c>
      <c r="Q15" s="157">
        <f>VLOOKUP(Q$3,Premissas_Operações!$C$9:$I$44,7,)</f>
        <v>350</v>
      </c>
      <c r="R15" s="157">
        <f>VLOOKUP(R$3,Premissas_Operações!$C$9:$I$44,7,)</f>
        <v>350</v>
      </c>
      <c r="S15" s="157">
        <f>VLOOKUP(S$3,Premissas_Operações!$C$9:$I$44,7,)</f>
        <v>350</v>
      </c>
      <c r="T15" s="157">
        <f>VLOOKUP(T$3,Premissas_Operações!$C$9:$I$44,7,)</f>
        <v>350</v>
      </c>
      <c r="U15" s="157">
        <f>VLOOKUP(U$3,Premissas_Operações!$C$9:$I$44,7,)</f>
        <v>350</v>
      </c>
      <c r="V15" s="157">
        <f>VLOOKUP(V$3,Premissas_Operações!$C$9:$I$44,7,)</f>
        <v>350</v>
      </c>
      <c r="W15" s="157">
        <f>VLOOKUP(W$3,Premissas_Operações!$C$9:$I$44,7,)</f>
        <v>350</v>
      </c>
      <c r="X15" s="157">
        <f>VLOOKUP(X$3,Premissas_Operações!$C$9:$I$44,7,)</f>
        <v>350</v>
      </c>
      <c r="Y15" s="157">
        <f>VLOOKUP(Y$3,Premissas_Operações!$C$9:$I$44,7,)</f>
        <v>350</v>
      </c>
      <c r="Z15" s="157">
        <f>VLOOKUP(Z$3,Premissas_Operações!$C$9:$I$44,7,)</f>
        <v>350</v>
      </c>
      <c r="AA15" s="157">
        <f>VLOOKUP(AA$3,Premissas_Operações!$C$9:$I$44,7,)</f>
        <v>350</v>
      </c>
      <c r="AB15" s="157">
        <f>VLOOKUP(AB$3,Premissas_Operações!$C$9:$I$44,7,)</f>
        <v>350</v>
      </c>
      <c r="AC15" s="157">
        <f>VLOOKUP(AC$3,Premissas_Operações!$C$9:$I$44,7,)</f>
        <v>350</v>
      </c>
      <c r="AD15" s="157">
        <f>VLOOKUP(AD$3,Premissas_Operações!$C$9:$I$44,7,)</f>
        <v>350</v>
      </c>
      <c r="AE15" s="157">
        <f>VLOOKUP(AE$3,Premissas_Operações!$C$9:$I$44,7,)</f>
        <v>350</v>
      </c>
      <c r="AF15" s="157">
        <f>VLOOKUP(AF$3,Premissas_Operações!$C$9:$I$44,7,)</f>
        <v>350</v>
      </c>
      <c r="AG15" s="157">
        <f>VLOOKUP(AG$3,Premissas_Operações!$C$9:$I$44,7,)</f>
        <v>350</v>
      </c>
      <c r="AH15" s="157">
        <f>VLOOKUP(AH$3,Premissas_Operações!$C$9:$I$44,7,)</f>
        <v>350</v>
      </c>
      <c r="AI15" s="157">
        <f>VLOOKUP(AI$3,Premissas_Operações!$C$9:$I$44,7,)</f>
        <v>350</v>
      </c>
      <c r="AJ15" s="157">
        <f>VLOOKUP(AJ$3,Premissas_Operações!$C$9:$I$44,7,)</f>
        <v>350</v>
      </c>
      <c r="AK15" s="157">
        <f>VLOOKUP(AK$3,Premissas_Operações!$C$9:$I$44,7,)</f>
        <v>350</v>
      </c>
      <c r="AL15" s="157">
        <f>VLOOKUP(AL$3,Premissas_Operações!$C$9:$I$44,7,)</f>
        <v>350</v>
      </c>
      <c r="AM15" s="157">
        <f>VLOOKUP(AM$3,Premissas_Operações!$C$9:$I$44,7,)</f>
        <v>350</v>
      </c>
      <c r="AN15" s="169">
        <f t="shared" si="5"/>
        <v>350</v>
      </c>
      <c r="AO15" s="170">
        <f t="shared" si="6"/>
        <v>12600</v>
      </c>
    </row>
    <row r="16" spans="2:41" s="156" customFormat="1" ht="27" customHeight="1" x14ac:dyDescent="0.15">
      <c r="B16" s="193" t="s">
        <v>143</v>
      </c>
      <c r="C16" s="194"/>
      <c r="D16" s="195">
        <f t="shared" ref="D16:AM16" si="8">SUM(D14:D15)</f>
        <v>7401</v>
      </c>
      <c r="E16" s="195">
        <f t="shared" si="8"/>
        <v>7401</v>
      </c>
      <c r="F16" s="195">
        <f t="shared" si="8"/>
        <v>7401</v>
      </c>
      <c r="G16" s="195">
        <f t="shared" si="8"/>
        <v>7401</v>
      </c>
      <c r="H16" s="195">
        <f t="shared" si="8"/>
        <v>7401</v>
      </c>
      <c r="I16" s="195">
        <f t="shared" si="8"/>
        <v>7401</v>
      </c>
      <c r="J16" s="195">
        <f t="shared" si="8"/>
        <v>7401</v>
      </c>
      <c r="K16" s="195">
        <f t="shared" si="8"/>
        <v>7401</v>
      </c>
      <c r="L16" s="195">
        <f t="shared" si="8"/>
        <v>7401</v>
      </c>
      <c r="M16" s="195">
        <f t="shared" si="8"/>
        <v>7401</v>
      </c>
      <c r="N16" s="195">
        <f t="shared" si="8"/>
        <v>7401</v>
      </c>
      <c r="O16" s="195">
        <f t="shared" si="8"/>
        <v>7401</v>
      </c>
      <c r="P16" s="195">
        <f t="shared" si="8"/>
        <v>7401</v>
      </c>
      <c r="Q16" s="195">
        <f t="shared" si="8"/>
        <v>7401</v>
      </c>
      <c r="R16" s="195">
        <f t="shared" si="8"/>
        <v>7401</v>
      </c>
      <c r="S16" s="195">
        <f t="shared" si="8"/>
        <v>7401</v>
      </c>
      <c r="T16" s="195">
        <f t="shared" si="8"/>
        <v>7401</v>
      </c>
      <c r="U16" s="195">
        <f t="shared" si="8"/>
        <v>7401</v>
      </c>
      <c r="V16" s="195">
        <f t="shared" si="8"/>
        <v>7401</v>
      </c>
      <c r="W16" s="195">
        <f t="shared" si="8"/>
        <v>7401</v>
      </c>
      <c r="X16" s="195">
        <f t="shared" si="8"/>
        <v>7401</v>
      </c>
      <c r="Y16" s="195">
        <f t="shared" si="8"/>
        <v>7401</v>
      </c>
      <c r="Z16" s="195">
        <f t="shared" si="8"/>
        <v>7401</v>
      </c>
      <c r="AA16" s="195">
        <f t="shared" si="8"/>
        <v>7401</v>
      </c>
      <c r="AB16" s="195">
        <f t="shared" si="8"/>
        <v>7401</v>
      </c>
      <c r="AC16" s="195">
        <f t="shared" si="8"/>
        <v>7401</v>
      </c>
      <c r="AD16" s="195">
        <f t="shared" si="8"/>
        <v>7401</v>
      </c>
      <c r="AE16" s="195">
        <f t="shared" si="8"/>
        <v>7401</v>
      </c>
      <c r="AF16" s="195">
        <f t="shared" si="8"/>
        <v>7401</v>
      </c>
      <c r="AG16" s="195">
        <f t="shared" si="8"/>
        <v>7401</v>
      </c>
      <c r="AH16" s="195">
        <f t="shared" si="8"/>
        <v>7401</v>
      </c>
      <c r="AI16" s="195">
        <f t="shared" si="8"/>
        <v>7401</v>
      </c>
      <c r="AJ16" s="195">
        <f t="shared" si="8"/>
        <v>7401</v>
      </c>
      <c r="AK16" s="195">
        <f t="shared" si="8"/>
        <v>7401</v>
      </c>
      <c r="AL16" s="195">
        <f t="shared" si="8"/>
        <v>7401</v>
      </c>
      <c r="AM16" s="195">
        <f t="shared" si="8"/>
        <v>7401</v>
      </c>
      <c r="AN16" s="196">
        <f t="shared" si="5"/>
        <v>7401</v>
      </c>
      <c r="AO16" s="197">
        <f t="shared" si="6"/>
        <v>266436</v>
      </c>
    </row>
    <row r="17" spans="2:41" s="156" customFormat="1" ht="27" customHeight="1" x14ac:dyDescent="0.15">
      <c r="B17" s="259" t="s">
        <v>149</v>
      </c>
      <c r="C17" s="260"/>
      <c r="D17" s="261">
        <f t="shared" ref="D17:AM17" si="9">D7-(D10+D11+D12+D16)</f>
        <v>66.536000000000058</v>
      </c>
      <c r="E17" s="261">
        <f t="shared" si="9"/>
        <v>4303.2720000000008</v>
      </c>
      <c r="F17" s="261">
        <f t="shared" si="9"/>
        <v>4754.8559999999998</v>
      </c>
      <c r="G17" s="261">
        <f t="shared" si="9"/>
        <v>5292.6799999999994</v>
      </c>
      <c r="H17" s="261">
        <f t="shared" si="9"/>
        <v>6056.2959999999994</v>
      </c>
      <c r="I17" s="261">
        <f t="shared" si="9"/>
        <v>6282.0879999999997</v>
      </c>
      <c r="J17" s="261">
        <f t="shared" si="9"/>
        <v>6282.0879999999997</v>
      </c>
      <c r="K17" s="261">
        <f t="shared" si="9"/>
        <v>6282.0879999999997</v>
      </c>
      <c r="L17" s="261">
        <f t="shared" si="9"/>
        <v>6282.0879999999997</v>
      </c>
      <c r="M17" s="261">
        <f t="shared" si="9"/>
        <v>6282.0879999999997</v>
      </c>
      <c r="N17" s="261">
        <f t="shared" si="9"/>
        <v>6282.0879999999997</v>
      </c>
      <c r="O17" s="261">
        <f t="shared" si="9"/>
        <v>6282.0879999999997</v>
      </c>
      <c r="P17" s="261">
        <f t="shared" si="9"/>
        <v>6973.576</v>
      </c>
      <c r="Q17" s="261">
        <f t="shared" si="9"/>
        <v>7263.88</v>
      </c>
      <c r="R17" s="261">
        <f t="shared" si="9"/>
        <v>7263.88</v>
      </c>
      <c r="S17" s="261">
        <f t="shared" si="9"/>
        <v>7263.88</v>
      </c>
      <c r="T17" s="261">
        <f t="shared" si="9"/>
        <v>7263.88</v>
      </c>
      <c r="U17" s="261">
        <f t="shared" si="9"/>
        <v>7263.88</v>
      </c>
      <c r="V17" s="261">
        <f t="shared" si="9"/>
        <v>7263.88</v>
      </c>
      <c r="W17" s="261">
        <f t="shared" si="9"/>
        <v>7263.88</v>
      </c>
      <c r="X17" s="261">
        <f t="shared" si="9"/>
        <v>7263.88</v>
      </c>
      <c r="Y17" s="261">
        <f t="shared" si="9"/>
        <v>7263.88</v>
      </c>
      <c r="Z17" s="261">
        <f t="shared" si="9"/>
        <v>7263.88</v>
      </c>
      <c r="AA17" s="261">
        <f t="shared" si="9"/>
        <v>7263.88</v>
      </c>
      <c r="AB17" s="261">
        <f t="shared" si="9"/>
        <v>9239.56</v>
      </c>
      <c r="AC17" s="261">
        <f t="shared" si="9"/>
        <v>10069</v>
      </c>
      <c r="AD17" s="261">
        <f t="shared" si="9"/>
        <v>10069</v>
      </c>
      <c r="AE17" s="261">
        <f t="shared" si="9"/>
        <v>10069</v>
      </c>
      <c r="AF17" s="261">
        <f t="shared" si="9"/>
        <v>10069</v>
      </c>
      <c r="AG17" s="261">
        <f t="shared" si="9"/>
        <v>10069</v>
      </c>
      <c r="AH17" s="261">
        <f t="shared" si="9"/>
        <v>10069</v>
      </c>
      <c r="AI17" s="261">
        <f t="shared" si="9"/>
        <v>10069</v>
      </c>
      <c r="AJ17" s="261">
        <f t="shared" si="9"/>
        <v>10069</v>
      </c>
      <c r="AK17" s="261">
        <f t="shared" si="9"/>
        <v>10069</v>
      </c>
      <c r="AL17" s="261">
        <f t="shared" si="9"/>
        <v>10069</v>
      </c>
      <c r="AM17" s="261">
        <f t="shared" si="9"/>
        <v>10069</v>
      </c>
      <c r="AN17" s="263">
        <f t="shared" si="5"/>
        <v>7536.7520000000013</v>
      </c>
      <c r="AO17" s="264">
        <f t="shared" si="6"/>
        <v>271323.07200000004</v>
      </c>
    </row>
    <row r="18" spans="2:41" s="156" customFormat="1" ht="27" customHeight="1" x14ac:dyDescent="0.15">
      <c r="B18" s="259" t="s">
        <v>150</v>
      </c>
      <c r="C18" s="260"/>
      <c r="D18" s="262">
        <f t="shared" ref="D18:AM18" si="10">D17/D7</f>
        <v>8.6599333610995494E-3</v>
      </c>
      <c r="E18" s="262">
        <f t="shared" si="10"/>
        <v>0.35641995759342704</v>
      </c>
      <c r="F18" s="262">
        <f t="shared" si="10"/>
        <v>0.37905420918367344</v>
      </c>
      <c r="G18" s="262">
        <f t="shared" si="10"/>
        <v>0.40424355370890869</v>
      </c>
      <c r="H18" s="262">
        <f t="shared" si="10"/>
        <v>0.43643318344286863</v>
      </c>
      <c r="I18" s="262">
        <f t="shared" si="10"/>
        <v>0.44515929705215418</v>
      </c>
      <c r="J18" s="262">
        <f t="shared" si="10"/>
        <v>0.44515929705215418</v>
      </c>
      <c r="K18" s="262">
        <f t="shared" si="10"/>
        <v>0.44515929705215418</v>
      </c>
      <c r="L18" s="262">
        <f t="shared" si="10"/>
        <v>0.44515929705215418</v>
      </c>
      <c r="M18" s="262">
        <f t="shared" si="10"/>
        <v>0.44515929705215418</v>
      </c>
      <c r="N18" s="262">
        <f t="shared" si="10"/>
        <v>0.44515929705215418</v>
      </c>
      <c r="O18" s="262">
        <f t="shared" si="10"/>
        <v>0.44515929705215418</v>
      </c>
      <c r="P18" s="262">
        <f t="shared" si="10"/>
        <v>0.47062790195443255</v>
      </c>
      <c r="Q18" s="262">
        <f t="shared" si="10"/>
        <v>0.48041534391534391</v>
      </c>
      <c r="R18" s="262">
        <f t="shared" si="10"/>
        <v>0.48041534391534391</v>
      </c>
      <c r="S18" s="262">
        <f t="shared" si="10"/>
        <v>0.48041534391534391</v>
      </c>
      <c r="T18" s="262">
        <f t="shared" si="10"/>
        <v>0.48041534391534391</v>
      </c>
      <c r="U18" s="262">
        <f t="shared" si="10"/>
        <v>0.48041534391534391</v>
      </c>
      <c r="V18" s="262">
        <f t="shared" si="10"/>
        <v>0.48041534391534391</v>
      </c>
      <c r="W18" s="262">
        <f t="shared" si="10"/>
        <v>0.48041534391534391</v>
      </c>
      <c r="X18" s="262">
        <f t="shared" si="10"/>
        <v>0.48041534391534391</v>
      </c>
      <c r="Y18" s="262">
        <f t="shared" si="10"/>
        <v>0.48041534391534391</v>
      </c>
      <c r="Z18" s="262">
        <f t="shared" si="10"/>
        <v>0.48041534391534391</v>
      </c>
      <c r="AA18" s="262">
        <f t="shared" si="10"/>
        <v>0.48041534391534391</v>
      </c>
      <c r="AB18" s="262">
        <f t="shared" si="10"/>
        <v>0.53919000933706818</v>
      </c>
      <c r="AC18" s="262">
        <f t="shared" si="10"/>
        <v>0.55938888888888894</v>
      </c>
      <c r="AD18" s="262">
        <f t="shared" si="10"/>
        <v>0.55938888888888894</v>
      </c>
      <c r="AE18" s="262">
        <f t="shared" si="10"/>
        <v>0.55938888888888894</v>
      </c>
      <c r="AF18" s="262">
        <f t="shared" si="10"/>
        <v>0.55938888888888894</v>
      </c>
      <c r="AG18" s="262">
        <f t="shared" si="10"/>
        <v>0.55938888888888894</v>
      </c>
      <c r="AH18" s="262">
        <f t="shared" si="10"/>
        <v>0.55938888888888894</v>
      </c>
      <c r="AI18" s="262">
        <f t="shared" si="10"/>
        <v>0.55938888888888894</v>
      </c>
      <c r="AJ18" s="262">
        <f t="shared" si="10"/>
        <v>0.55938888888888894</v>
      </c>
      <c r="AK18" s="262">
        <f t="shared" si="10"/>
        <v>0.55938888888888894</v>
      </c>
      <c r="AL18" s="262">
        <f t="shared" si="10"/>
        <v>0.55938888888888894</v>
      </c>
      <c r="AM18" s="262">
        <f t="shared" si="10"/>
        <v>0.55938888888888894</v>
      </c>
      <c r="AN18" s="265">
        <f t="shared" si="5"/>
        <v>0.47634973302203121</v>
      </c>
      <c r="AO18" s="266">
        <f t="shared" si="6"/>
        <v>17.148590388793124</v>
      </c>
    </row>
    <row r="19" spans="2:41" ht="27" customHeight="1" x14ac:dyDescent="0.15">
      <c r="B19" s="191" t="str">
        <f>'Custo fixo'!C10</f>
        <v>Telefone e Internet</v>
      </c>
      <c r="C19" s="192"/>
      <c r="D19" s="157">
        <f>'Custo fixo'!F10</f>
        <v>250</v>
      </c>
      <c r="E19" s="157">
        <f>IFERROR(D19+(D19*'Custo fixo'!$F$26),)</f>
        <v>250</v>
      </c>
      <c r="F19" s="157">
        <f>IFERROR(E19+(E19*'Custo fixo'!$F$26),)</f>
        <v>250</v>
      </c>
      <c r="G19" s="157">
        <f>IFERROR(F19+(F19*'Custo fixo'!$F$26),)</f>
        <v>250</v>
      </c>
      <c r="H19" s="157">
        <f>IFERROR(G19+(G19*'Custo fixo'!$F$26),)</f>
        <v>250</v>
      </c>
      <c r="I19" s="157">
        <f>IFERROR(H19+(H19*'Custo fixo'!$F$26),)</f>
        <v>250</v>
      </c>
      <c r="J19" s="157">
        <f>IFERROR(I19+(I19*'Custo fixo'!$F$26),)</f>
        <v>250</v>
      </c>
      <c r="K19" s="157">
        <f>IFERROR(J19+(J19*'Custo fixo'!$F$26),)</f>
        <v>250</v>
      </c>
      <c r="L19" s="157">
        <f>IFERROR(K19+(K19*'Custo fixo'!$F$26),)</f>
        <v>250</v>
      </c>
      <c r="M19" s="157">
        <f>IFERROR(L19+(L19*'Custo fixo'!$F$26),)</f>
        <v>250</v>
      </c>
      <c r="N19" s="157">
        <f>IFERROR(M19+(M19*'Custo fixo'!$F$26),)</f>
        <v>250</v>
      </c>
      <c r="O19" s="157">
        <f>IFERROR(N19+(N19*'Custo fixo'!$F$26),)</f>
        <v>250</v>
      </c>
      <c r="P19" s="157">
        <f>IFERROR(O19+(O19*'Custo fixo'!$F$26),)</f>
        <v>250</v>
      </c>
      <c r="Q19" s="157">
        <f>IFERROR(P19+(P19*'Custo fixo'!$F$26),)</f>
        <v>250</v>
      </c>
      <c r="R19" s="157">
        <f>IFERROR(Q19+(Q19*'Custo fixo'!$F$26),)</f>
        <v>250</v>
      </c>
      <c r="S19" s="157">
        <f>IFERROR(R19+(R19*'Custo fixo'!$F$26),)</f>
        <v>250</v>
      </c>
      <c r="T19" s="157">
        <f>IFERROR(S19+(S19*'Custo fixo'!$F$26),)</f>
        <v>250</v>
      </c>
      <c r="U19" s="157">
        <f>IFERROR(T19+(T19*'Custo fixo'!$F$26),)</f>
        <v>250</v>
      </c>
      <c r="V19" s="157">
        <f>IFERROR(U19+(U19*'Custo fixo'!$F$26),)</f>
        <v>250</v>
      </c>
      <c r="W19" s="157">
        <f>IFERROR(V19+(V19*'Custo fixo'!$F$26),)</f>
        <v>250</v>
      </c>
      <c r="X19" s="157">
        <f>IFERROR(W19+(W19*'Custo fixo'!$F$26),)</f>
        <v>250</v>
      </c>
      <c r="Y19" s="157">
        <f>IFERROR(X19+(X19*'Custo fixo'!$F$26),)</f>
        <v>250</v>
      </c>
      <c r="Z19" s="157">
        <f>IFERROR(Y19+(Y19*'Custo fixo'!$F$26),)</f>
        <v>250</v>
      </c>
      <c r="AA19" s="157">
        <f>IFERROR(Z19+(Z19*'Custo fixo'!$F$26),)</f>
        <v>250</v>
      </c>
      <c r="AB19" s="157">
        <f>IFERROR(AA19+(AA19*'Custo fixo'!$F$26),)</f>
        <v>250</v>
      </c>
      <c r="AC19" s="157">
        <f>IFERROR(AB19+(AB19*'Custo fixo'!$F$26),)</f>
        <v>250</v>
      </c>
      <c r="AD19" s="157">
        <f>IFERROR(AC19+(AC19*'Custo fixo'!$F$26),)</f>
        <v>250</v>
      </c>
      <c r="AE19" s="157">
        <f>IFERROR(AD19+(AD19*'Custo fixo'!$F$26),)</f>
        <v>250</v>
      </c>
      <c r="AF19" s="157">
        <f>IFERROR(AE19+(AE19*'Custo fixo'!$F$26),)</f>
        <v>250</v>
      </c>
      <c r="AG19" s="157">
        <f>IFERROR(AF19+(AF19*'Custo fixo'!$F$26),)</f>
        <v>250</v>
      </c>
      <c r="AH19" s="157">
        <f>IFERROR(AG19+(AG19*'Custo fixo'!$F$26),)</f>
        <v>250</v>
      </c>
      <c r="AI19" s="157">
        <f>IFERROR(AH19+(AH19*'Custo fixo'!$F$26),)</f>
        <v>250</v>
      </c>
      <c r="AJ19" s="157">
        <f>IFERROR(AI19+(AI19*'Custo fixo'!$F$26),)</f>
        <v>250</v>
      </c>
      <c r="AK19" s="157">
        <f>IFERROR(AJ19+(AJ19*'Custo fixo'!$F$26),)</f>
        <v>250</v>
      </c>
      <c r="AL19" s="157">
        <f>IFERROR(AK19+(AK19*'Custo fixo'!$F$26),)</f>
        <v>250</v>
      </c>
      <c r="AM19" s="157">
        <f>IFERROR(AL19+(AL19*'Custo fixo'!$F$26),)</f>
        <v>250</v>
      </c>
      <c r="AN19" s="169">
        <f t="shared" si="5"/>
        <v>250</v>
      </c>
      <c r="AO19" s="170">
        <f t="shared" si="6"/>
        <v>9000</v>
      </c>
    </row>
    <row r="20" spans="2:41" ht="27" customHeight="1" x14ac:dyDescent="0.15">
      <c r="B20" s="191" t="str">
        <f>'Custo fixo'!C11</f>
        <v>Combústivel</v>
      </c>
      <c r="C20" s="192"/>
      <c r="D20" s="157">
        <f>'Custo fixo'!F11</f>
        <v>250</v>
      </c>
      <c r="E20" s="157">
        <f>IFERROR(D20+(D20*'Custo fixo'!$F$26),)</f>
        <v>250</v>
      </c>
      <c r="F20" s="157">
        <f>IFERROR(E20+(E20*'Custo fixo'!$F$26),)</f>
        <v>250</v>
      </c>
      <c r="G20" s="157">
        <f>IFERROR(F20+(F20*'Custo fixo'!$F$26),)</f>
        <v>250</v>
      </c>
      <c r="H20" s="157">
        <f>IFERROR(G20+(G20*'Custo fixo'!$F$26),)</f>
        <v>250</v>
      </c>
      <c r="I20" s="157">
        <f>IFERROR(H20+(H20*'Custo fixo'!$F$26),)</f>
        <v>250</v>
      </c>
      <c r="J20" s="157">
        <f>IFERROR(I20+(I20*'Custo fixo'!$F$26),)</f>
        <v>250</v>
      </c>
      <c r="K20" s="157">
        <f>IFERROR(J20+(J20*'Custo fixo'!$F$26),)</f>
        <v>250</v>
      </c>
      <c r="L20" s="157">
        <f>IFERROR(K20+(K20*'Custo fixo'!$F$26),)</f>
        <v>250</v>
      </c>
      <c r="M20" s="157">
        <f>IFERROR(L20+(L20*'Custo fixo'!$F$26),)</f>
        <v>250</v>
      </c>
      <c r="N20" s="157">
        <f>IFERROR(M20+(M20*'Custo fixo'!$F$26),)</f>
        <v>250</v>
      </c>
      <c r="O20" s="157">
        <f>IFERROR(N20+(N20*'Custo fixo'!$F$26),)</f>
        <v>250</v>
      </c>
      <c r="P20" s="157">
        <f>IFERROR(O20+(O20*'Custo fixo'!$F$26),)</f>
        <v>250</v>
      </c>
      <c r="Q20" s="157">
        <f>IFERROR(P20+(P20*'Custo fixo'!$F$26),)</f>
        <v>250</v>
      </c>
      <c r="R20" s="157">
        <f>IFERROR(Q20+(Q20*'Custo fixo'!$F$26),)</f>
        <v>250</v>
      </c>
      <c r="S20" s="157">
        <f>IFERROR(R20+(R20*'Custo fixo'!$F$26),)</f>
        <v>250</v>
      </c>
      <c r="T20" s="157">
        <f>IFERROR(S20+(S20*'Custo fixo'!$F$26),)</f>
        <v>250</v>
      </c>
      <c r="U20" s="157">
        <f>IFERROR(T20+(T20*'Custo fixo'!$F$26),)</f>
        <v>250</v>
      </c>
      <c r="V20" s="157">
        <f>IFERROR(U20+(U20*'Custo fixo'!$F$26),)</f>
        <v>250</v>
      </c>
      <c r="W20" s="157">
        <f>IFERROR(V20+(V20*'Custo fixo'!$F$26),)</f>
        <v>250</v>
      </c>
      <c r="X20" s="157">
        <f>IFERROR(W20+(W20*'Custo fixo'!$F$26),)</f>
        <v>250</v>
      </c>
      <c r="Y20" s="157">
        <f>IFERROR(X20+(X20*'Custo fixo'!$F$26),)</f>
        <v>250</v>
      </c>
      <c r="Z20" s="157">
        <f>IFERROR(Y20+(Y20*'Custo fixo'!$F$26),)</f>
        <v>250</v>
      </c>
      <c r="AA20" s="157">
        <f>IFERROR(Z20+(Z20*'Custo fixo'!$F$26),)</f>
        <v>250</v>
      </c>
      <c r="AB20" s="157">
        <f>IFERROR(AA20+(AA20*'Custo fixo'!$F$26),)</f>
        <v>250</v>
      </c>
      <c r="AC20" s="157">
        <f>IFERROR(AB20+(AB20*'Custo fixo'!$F$26),)</f>
        <v>250</v>
      </c>
      <c r="AD20" s="157">
        <f>IFERROR(AC20+(AC20*'Custo fixo'!$F$26),)</f>
        <v>250</v>
      </c>
      <c r="AE20" s="157">
        <f>IFERROR(AD20+(AD20*'Custo fixo'!$F$26),)</f>
        <v>250</v>
      </c>
      <c r="AF20" s="157">
        <f>IFERROR(AE20+(AE20*'Custo fixo'!$F$26),)</f>
        <v>250</v>
      </c>
      <c r="AG20" s="157">
        <f>IFERROR(AF20+(AF20*'Custo fixo'!$F$26),)</f>
        <v>250</v>
      </c>
      <c r="AH20" s="157">
        <f>IFERROR(AG20+(AG20*'Custo fixo'!$F$26),)</f>
        <v>250</v>
      </c>
      <c r="AI20" s="157">
        <f>IFERROR(AH20+(AH20*'Custo fixo'!$F$26),)</f>
        <v>250</v>
      </c>
      <c r="AJ20" s="157">
        <f>IFERROR(AI20+(AI20*'Custo fixo'!$F$26),)</f>
        <v>250</v>
      </c>
      <c r="AK20" s="157">
        <f>IFERROR(AJ20+(AJ20*'Custo fixo'!$F$26),)</f>
        <v>250</v>
      </c>
      <c r="AL20" s="157">
        <f>IFERROR(AK20+(AK20*'Custo fixo'!$F$26),)</f>
        <v>250</v>
      </c>
      <c r="AM20" s="157">
        <f>IFERROR(AL20+(AL20*'Custo fixo'!$F$26),)</f>
        <v>250</v>
      </c>
      <c r="AN20" s="169">
        <f t="shared" si="5"/>
        <v>250</v>
      </c>
      <c r="AO20" s="170">
        <f t="shared" si="6"/>
        <v>9000</v>
      </c>
    </row>
    <row r="21" spans="2:41" ht="27" customHeight="1" x14ac:dyDescent="0.15">
      <c r="B21" s="191" t="str">
        <f>'Custo fixo'!C12</f>
        <v xml:space="preserve">Outro Custo </v>
      </c>
      <c r="C21" s="192"/>
      <c r="D21" s="157">
        <f>'Custo fixo'!F12</f>
        <v>100</v>
      </c>
      <c r="E21" s="157">
        <f>IFERROR(D21+(D21*'Custo fixo'!$F$26),)</f>
        <v>100</v>
      </c>
      <c r="F21" s="157">
        <f>IFERROR(E21+(E21*'Custo fixo'!$F$26),)</f>
        <v>100</v>
      </c>
      <c r="G21" s="157">
        <f>IFERROR(F21+(F21*'Custo fixo'!$F$26),)</f>
        <v>100</v>
      </c>
      <c r="H21" s="157">
        <f>IFERROR(G21+(G21*'Custo fixo'!$F$26),)</f>
        <v>100</v>
      </c>
      <c r="I21" s="157">
        <f>IFERROR(H21+(H21*'Custo fixo'!$F$26),)</f>
        <v>100</v>
      </c>
      <c r="J21" s="157">
        <f>IFERROR(I21+(I21*'Custo fixo'!$F$26),)</f>
        <v>100</v>
      </c>
      <c r="K21" s="157">
        <f>IFERROR(J21+(J21*'Custo fixo'!$F$26),)</f>
        <v>100</v>
      </c>
      <c r="L21" s="157">
        <f>IFERROR(K21+(K21*'Custo fixo'!$F$26),)</f>
        <v>100</v>
      </c>
      <c r="M21" s="157">
        <f>IFERROR(L21+(L21*'Custo fixo'!$F$26),)</f>
        <v>100</v>
      </c>
      <c r="N21" s="157">
        <f>IFERROR(M21+(M21*'Custo fixo'!$F$26),)</f>
        <v>100</v>
      </c>
      <c r="O21" s="157">
        <f>IFERROR(N21+(N21*'Custo fixo'!$F$26),)</f>
        <v>100</v>
      </c>
      <c r="P21" s="157">
        <f>IFERROR(O21+(O21*'Custo fixo'!$F$26),)</f>
        <v>100</v>
      </c>
      <c r="Q21" s="157">
        <f>IFERROR(P21+(P21*'Custo fixo'!$F$26),)</f>
        <v>100</v>
      </c>
      <c r="R21" s="157">
        <f>IFERROR(Q21+(Q21*'Custo fixo'!$F$26),)</f>
        <v>100</v>
      </c>
      <c r="S21" s="157">
        <f>IFERROR(R21+(R21*'Custo fixo'!$F$26),)</f>
        <v>100</v>
      </c>
      <c r="T21" s="157">
        <f>IFERROR(S21+(S21*'Custo fixo'!$F$26),)</f>
        <v>100</v>
      </c>
      <c r="U21" s="157">
        <f>IFERROR(T21+(T21*'Custo fixo'!$F$26),)</f>
        <v>100</v>
      </c>
      <c r="V21" s="157">
        <f>IFERROR(U21+(U21*'Custo fixo'!$F$26),)</f>
        <v>100</v>
      </c>
      <c r="W21" s="157">
        <f>IFERROR(V21+(V21*'Custo fixo'!$F$26),)</f>
        <v>100</v>
      </c>
      <c r="X21" s="157">
        <f>IFERROR(W21+(W21*'Custo fixo'!$F$26),)</f>
        <v>100</v>
      </c>
      <c r="Y21" s="157">
        <f>IFERROR(X21+(X21*'Custo fixo'!$F$26),)</f>
        <v>100</v>
      </c>
      <c r="Z21" s="157">
        <f>IFERROR(Y21+(Y21*'Custo fixo'!$F$26),)</f>
        <v>100</v>
      </c>
      <c r="AA21" s="157">
        <f>IFERROR(Z21+(Z21*'Custo fixo'!$F$26),)</f>
        <v>100</v>
      </c>
      <c r="AB21" s="157">
        <f>IFERROR(AA21+(AA21*'Custo fixo'!$F$26),)</f>
        <v>100</v>
      </c>
      <c r="AC21" s="157">
        <f>IFERROR(AB21+(AB21*'Custo fixo'!$F$26),)</f>
        <v>100</v>
      </c>
      <c r="AD21" s="157">
        <f>IFERROR(AC21+(AC21*'Custo fixo'!$F$26),)</f>
        <v>100</v>
      </c>
      <c r="AE21" s="157">
        <f>IFERROR(AD21+(AD21*'Custo fixo'!$F$26),)</f>
        <v>100</v>
      </c>
      <c r="AF21" s="157">
        <f>IFERROR(AE21+(AE21*'Custo fixo'!$F$26),)</f>
        <v>100</v>
      </c>
      <c r="AG21" s="157">
        <f>IFERROR(AF21+(AF21*'Custo fixo'!$F$26),)</f>
        <v>100</v>
      </c>
      <c r="AH21" s="157">
        <f>IFERROR(AG21+(AG21*'Custo fixo'!$F$26),)</f>
        <v>100</v>
      </c>
      <c r="AI21" s="157">
        <f>IFERROR(AH21+(AH21*'Custo fixo'!$F$26),)</f>
        <v>100</v>
      </c>
      <c r="AJ21" s="157">
        <f>IFERROR(AI21+(AI21*'Custo fixo'!$F$26),)</f>
        <v>100</v>
      </c>
      <c r="AK21" s="157">
        <f>IFERROR(AJ21+(AJ21*'Custo fixo'!$F$26),)</f>
        <v>100</v>
      </c>
      <c r="AL21" s="157">
        <f>IFERROR(AK21+(AK21*'Custo fixo'!$F$26),)</f>
        <v>100</v>
      </c>
      <c r="AM21" s="157">
        <f>IFERROR(AL21+(AL21*'Custo fixo'!$F$26),)</f>
        <v>100</v>
      </c>
      <c r="AN21" s="169">
        <f t="shared" si="5"/>
        <v>100</v>
      </c>
      <c r="AO21" s="170">
        <f t="shared" si="6"/>
        <v>3600</v>
      </c>
    </row>
    <row r="22" spans="2:41" ht="27" customHeight="1" x14ac:dyDescent="0.15">
      <c r="B22" s="191" t="str">
        <f>'Custo fixo'!C13</f>
        <v>Contador</v>
      </c>
      <c r="C22" s="192"/>
      <c r="D22" s="157">
        <f>'Custo fixo'!F13</f>
        <v>0</v>
      </c>
      <c r="E22" s="157">
        <f>IFERROR(D22+(D22*'Custo fixo'!$F$26),)</f>
        <v>0</v>
      </c>
      <c r="F22" s="157">
        <f>IFERROR(E22+(E22*'Custo fixo'!$F$26),)</f>
        <v>0</v>
      </c>
      <c r="G22" s="157">
        <f>IFERROR(F22+(F22*'Custo fixo'!$F$26),)</f>
        <v>0</v>
      </c>
      <c r="H22" s="157">
        <f>IFERROR(G22+(G22*'Custo fixo'!$F$26),)</f>
        <v>0</v>
      </c>
      <c r="I22" s="157">
        <f>IFERROR(H22+(H22*'Custo fixo'!$F$26),)</f>
        <v>0</v>
      </c>
      <c r="J22" s="157">
        <f>IFERROR(I22+(I22*'Custo fixo'!$F$26),)</f>
        <v>0</v>
      </c>
      <c r="K22" s="157">
        <f>IFERROR(J22+(J22*'Custo fixo'!$F$26),)</f>
        <v>0</v>
      </c>
      <c r="L22" s="157">
        <f>IFERROR(K22+(K22*'Custo fixo'!$F$26),)</f>
        <v>0</v>
      </c>
      <c r="M22" s="157">
        <f>IFERROR(L22+(L22*'Custo fixo'!$F$26),)</f>
        <v>0</v>
      </c>
      <c r="N22" s="157">
        <f>IFERROR(M22+(M22*'Custo fixo'!$F$26),)</f>
        <v>0</v>
      </c>
      <c r="O22" s="157">
        <f>IFERROR(N22+(N22*'Custo fixo'!$F$26),)</f>
        <v>0</v>
      </c>
      <c r="P22" s="157">
        <f>IFERROR(O22+(O22*'Custo fixo'!$F$26),)</f>
        <v>0</v>
      </c>
      <c r="Q22" s="157">
        <f>IFERROR(P22+(P22*'Custo fixo'!$F$26),)</f>
        <v>0</v>
      </c>
      <c r="R22" s="157">
        <f>IFERROR(Q22+(Q22*'Custo fixo'!$F$26),)</f>
        <v>0</v>
      </c>
      <c r="S22" s="157">
        <f>IFERROR(R22+(R22*'Custo fixo'!$F$26),)</f>
        <v>0</v>
      </c>
      <c r="T22" s="157">
        <f>IFERROR(S22+(S22*'Custo fixo'!$F$26),)</f>
        <v>0</v>
      </c>
      <c r="U22" s="157">
        <f>IFERROR(T22+(T22*'Custo fixo'!$F$26),)</f>
        <v>0</v>
      </c>
      <c r="V22" s="157">
        <f>IFERROR(U22+(U22*'Custo fixo'!$F$26),)</f>
        <v>0</v>
      </c>
      <c r="W22" s="157">
        <f>IFERROR(V22+(V22*'Custo fixo'!$F$26),)</f>
        <v>0</v>
      </c>
      <c r="X22" s="157">
        <f>IFERROR(W22+(W22*'Custo fixo'!$F$26),)</f>
        <v>0</v>
      </c>
      <c r="Y22" s="157">
        <f>IFERROR(X22+(X22*'Custo fixo'!$F$26),)</f>
        <v>0</v>
      </c>
      <c r="Z22" s="157">
        <f>IFERROR(Y22+(Y22*'Custo fixo'!$F$26),)</f>
        <v>0</v>
      </c>
      <c r="AA22" s="157">
        <f>IFERROR(Z22+(Z22*'Custo fixo'!$F$26),)</f>
        <v>0</v>
      </c>
      <c r="AB22" s="157">
        <f>IFERROR(AA22+(AA22*'Custo fixo'!$F$26),)</f>
        <v>0</v>
      </c>
      <c r="AC22" s="157">
        <f>IFERROR(AB22+(AB22*'Custo fixo'!$F$26),)</f>
        <v>0</v>
      </c>
      <c r="AD22" s="157">
        <f>IFERROR(AC22+(AC22*'Custo fixo'!$F$26),)</f>
        <v>0</v>
      </c>
      <c r="AE22" s="157">
        <f>IFERROR(AD22+(AD22*'Custo fixo'!$F$26),)</f>
        <v>0</v>
      </c>
      <c r="AF22" s="157">
        <f>IFERROR(AE22+(AE22*'Custo fixo'!$F$26),)</f>
        <v>0</v>
      </c>
      <c r="AG22" s="157">
        <f>IFERROR(AF22+(AF22*'Custo fixo'!$F$26),)</f>
        <v>0</v>
      </c>
      <c r="AH22" s="157">
        <f>IFERROR(AG22+(AG22*'Custo fixo'!$F$26),)</f>
        <v>0</v>
      </c>
      <c r="AI22" s="157">
        <f>IFERROR(AH22+(AH22*'Custo fixo'!$F$26),)</f>
        <v>0</v>
      </c>
      <c r="AJ22" s="157">
        <f>IFERROR(AI22+(AI22*'Custo fixo'!$F$26),)</f>
        <v>0</v>
      </c>
      <c r="AK22" s="157">
        <f>IFERROR(AJ22+(AJ22*'Custo fixo'!$F$26),)</f>
        <v>0</v>
      </c>
      <c r="AL22" s="157">
        <f>IFERROR(AK22+(AK22*'Custo fixo'!$F$26),)</f>
        <v>0</v>
      </c>
      <c r="AM22" s="157">
        <f>IFERROR(AL22+(AL22*'Custo fixo'!$F$26),)</f>
        <v>0</v>
      </c>
      <c r="AN22" s="169">
        <f t="shared" si="5"/>
        <v>0</v>
      </c>
      <c r="AO22" s="170">
        <f t="shared" si="6"/>
        <v>0</v>
      </c>
    </row>
    <row r="23" spans="2:41" ht="27" customHeight="1" x14ac:dyDescent="0.15">
      <c r="B23" s="191" t="str">
        <f>'Custo fixo'!C14</f>
        <v>Despesas com Veículos</v>
      </c>
      <c r="C23" s="192"/>
      <c r="D23" s="157">
        <f>'Custo fixo'!F14</f>
        <v>0</v>
      </c>
      <c r="E23" s="157">
        <f>IFERROR(D23+(D23*'Custo fixo'!$F$26),)</f>
        <v>0</v>
      </c>
      <c r="F23" s="157">
        <f>IFERROR(E23+(E23*'Custo fixo'!$F$26),)</f>
        <v>0</v>
      </c>
      <c r="G23" s="157">
        <f>IFERROR(F23+(F23*'Custo fixo'!$F$26),)</f>
        <v>0</v>
      </c>
      <c r="H23" s="157">
        <f>IFERROR(G23+(G23*'Custo fixo'!$F$26),)</f>
        <v>0</v>
      </c>
      <c r="I23" s="157">
        <f>IFERROR(H23+(H23*'Custo fixo'!$F$26),)</f>
        <v>0</v>
      </c>
      <c r="J23" s="157">
        <f>IFERROR(I23+(I23*'Custo fixo'!$F$26),)</f>
        <v>0</v>
      </c>
      <c r="K23" s="157">
        <f>IFERROR(J23+(J23*'Custo fixo'!$F$26),)</f>
        <v>0</v>
      </c>
      <c r="L23" s="157">
        <f>IFERROR(K23+(K23*'Custo fixo'!$F$26),)</f>
        <v>0</v>
      </c>
      <c r="M23" s="157">
        <f>IFERROR(L23+(L23*'Custo fixo'!$F$26),)</f>
        <v>0</v>
      </c>
      <c r="N23" s="157">
        <f>IFERROR(M23+(M23*'Custo fixo'!$F$26),)</f>
        <v>0</v>
      </c>
      <c r="O23" s="157">
        <f>IFERROR(N23+(N23*'Custo fixo'!$F$26),)</f>
        <v>0</v>
      </c>
      <c r="P23" s="157">
        <f>IFERROR(O23+(O23*'Custo fixo'!$F$26),)</f>
        <v>0</v>
      </c>
      <c r="Q23" s="157">
        <f>IFERROR(P23+(P23*'Custo fixo'!$F$26),)</f>
        <v>0</v>
      </c>
      <c r="R23" s="157">
        <f>IFERROR(Q23+(Q23*'Custo fixo'!$F$26),)</f>
        <v>0</v>
      </c>
      <c r="S23" s="157">
        <f>IFERROR(R23+(R23*'Custo fixo'!$F$26),)</f>
        <v>0</v>
      </c>
      <c r="T23" s="157">
        <f>IFERROR(S23+(S23*'Custo fixo'!$F$26),)</f>
        <v>0</v>
      </c>
      <c r="U23" s="157">
        <f>IFERROR(T23+(T23*'Custo fixo'!$F$26),)</f>
        <v>0</v>
      </c>
      <c r="V23" s="157">
        <f>IFERROR(U23+(U23*'Custo fixo'!$F$26),)</f>
        <v>0</v>
      </c>
      <c r="W23" s="157">
        <f>IFERROR(V23+(V23*'Custo fixo'!$F$26),)</f>
        <v>0</v>
      </c>
      <c r="X23" s="157">
        <f>IFERROR(W23+(W23*'Custo fixo'!$F$26),)</f>
        <v>0</v>
      </c>
      <c r="Y23" s="157">
        <f>IFERROR(X23+(X23*'Custo fixo'!$F$26),)</f>
        <v>0</v>
      </c>
      <c r="Z23" s="157">
        <f>IFERROR(Y23+(Y23*'Custo fixo'!$F$26),)</f>
        <v>0</v>
      </c>
      <c r="AA23" s="157">
        <f>IFERROR(Z23+(Z23*'Custo fixo'!$F$26),)</f>
        <v>0</v>
      </c>
      <c r="AB23" s="157">
        <f>IFERROR(AA23+(AA23*'Custo fixo'!$F$26),)</f>
        <v>0</v>
      </c>
      <c r="AC23" s="157">
        <f>IFERROR(AB23+(AB23*'Custo fixo'!$F$26),)</f>
        <v>0</v>
      </c>
      <c r="AD23" s="157">
        <f>IFERROR(AC23+(AC23*'Custo fixo'!$F$26),)</f>
        <v>0</v>
      </c>
      <c r="AE23" s="157">
        <f>IFERROR(AD23+(AD23*'Custo fixo'!$F$26),)</f>
        <v>0</v>
      </c>
      <c r="AF23" s="157">
        <f>IFERROR(AE23+(AE23*'Custo fixo'!$F$26),)</f>
        <v>0</v>
      </c>
      <c r="AG23" s="157">
        <f>IFERROR(AF23+(AF23*'Custo fixo'!$F$26),)</f>
        <v>0</v>
      </c>
      <c r="AH23" s="157">
        <f>IFERROR(AG23+(AG23*'Custo fixo'!$F$26),)</f>
        <v>0</v>
      </c>
      <c r="AI23" s="157">
        <f>IFERROR(AH23+(AH23*'Custo fixo'!$F$26),)</f>
        <v>0</v>
      </c>
      <c r="AJ23" s="157">
        <f>IFERROR(AI23+(AI23*'Custo fixo'!$F$26),)</f>
        <v>0</v>
      </c>
      <c r="AK23" s="157">
        <f>IFERROR(AJ23+(AJ23*'Custo fixo'!$F$26),)</f>
        <v>0</v>
      </c>
      <c r="AL23" s="157">
        <f>IFERROR(AK23+(AK23*'Custo fixo'!$F$26),)</f>
        <v>0</v>
      </c>
      <c r="AM23" s="157">
        <f>IFERROR(AL23+(AL23*'Custo fixo'!$F$26),)</f>
        <v>0</v>
      </c>
      <c r="AN23" s="169">
        <f t="shared" si="5"/>
        <v>0</v>
      </c>
      <c r="AO23" s="170">
        <f t="shared" si="6"/>
        <v>0</v>
      </c>
    </row>
    <row r="24" spans="2:41" ht="27" customHeight="1" x14ac:dyDescent="0.15">
      <c r="B24" s="191" t="str">
        <f>'Custo fixo'!C15</f>
        <v>Material de Expediente e Consumo</v>
      </c>
      <c r="C24" s="192"/>
      <c r="D24" s="157">
        <f>'Custo fixo'!F15</f>
        <v>0</v>
      </c>
      <c r="E24" s="157">
        <f>IFERROR(D24+(D24*'Custo fixo'!$F$26),)</f>
        <v>0</v>
      </c>
      <c r="F24" s="157">
        <f>IFERROR(E24+(E24*'Custo fixo'!$F$26),)</f>
        <v>0</v>
      </c>
      <c r="G24" s="157">
        <f>IFERROR(F24+(F24*'Custo fixo'!$F$26),)</f>
        <v>0</v>
      </c>
      <c r="H24" s="157">
        <f>IFERROR(G24+(G24*'Custo fixo'!$F$26),)</f>
        <v>0</v>
      </c>
      <c r="I24" s="157">
        <f>IFERROR(H24+(H24*'Custo fixo'!$F$26),)</f>
        <v>0</v>
      </c>
      <c r="J24" s="157">
        <f>IFERROR(I24+(I24*'Custo fixo'!$F$26),)</f>
        <v>0</v>
      </c>
      <c r="K24" s="157">
        <f>IFERROR(J24+(J24*'Custo fixo'!$F$26),)</f>
        <v>0</v>
      </c>
      <c r="L24" s="157">
        <f>IFERROR(K24+(K24*'Custo fixo'!$F$26),)</f>
        <v>0</v>
      </c>
      <c r="M24" s="157">
        <f>IFERROR(L24+(L24*'Custo fixo'!$F$26),)</f>
        <v>0</v>
      </c>
      <c r="N24" s="157">
        <f>IFERROR(M24+(M24*'Custo fixo'!$F$26),)</f>
        <v>0</v>
      </c>
      <c r="O24" s="157">
        <f>IFERROR(N24+(N24*'Custo fixo'!$F$26),)</f>
        <v>0</v>
      </c>
      <c r="P24" s="157">
        <f>IFERROR(O24+(O24*'Custo fixo'!$F$26),)</f>
        <v>0</v>
      </c>
      <c r="Q24" s="157">
        <f>IFERROR(P24+(P24*'Custo fixo'!$F$26),)</f>
        <v>0</v>
      </c>
      <c r="R24" s="157">
        <f>IFERROR(Q24+(Q24*'Custo fixo'!$F$26),)</f>
        <v>0</v>
      </c>
      <c r="S24" s="157">
        <f>IFERROR(R24+(R24*'Custo fixo'!$F$26),)</f>
        <v>0</v>
      </c>
      <c r="T24" s="157">
        <f>IFERROR(S24+(S24*'Custo fixo'!$F$26),)</f>
        <v>0</v>
      </c>
      <c r="U24" s="157">
        <f>IFERROR(T24+(T24*'Custo fixo'!$F$26),)</f>
        <v>0</v>
      </c>
      <c r="V24" s="157">
        <f>IFERROR(U24+(U24*'Custo fixo'!$F$26),)</f>
        <v>0</v>
      </c>
      <c r="W24" s="157">
        <f>IFERROR(V24+(V24*'Custo fixo'!$F$26),)</f>
        <v>0</v>
      </c>
      <c r="X24" s="157">
        <f>IFERROR(W24+(W24*'Custo fixo'!$F$26),)</f>
        <v>0</v>
      </c>
      <c r="Y24" s="157">
        <f>IFERROR(X24+(X24*'Custo fixo'!$F$26),)</f>
        <v>0</v>
      </c>
      <c r="Z24" s="157">
        <f>IFERROR(Y24+(Y24*'Custo fixo'!$F$26),)</f>
        <v>0</v>
      </c>
      <c r="AA24" s="157">
        <f>IFERROR(Z24+(Z24*'Custo fixo'!$F$26),)</f>
        <v>0</v>
      </c>
      <c r="AB24" s="157">
        <f>IFERROR(AA24+(AA24*'Custo fixo'!$F$26),)</f>
        <v>0</v>
      </c>
      <c r="AC24" s="157">
        <f>IFERROR(AB24+(AB24*'Custo fixo'!$F$26),)</f>
        <v>0</v>
      </c>
      <c r="AD24" s="157">
        <f>IFERROR(AC24+(AC24*'Custo fixo'!$F$26),)</f>
        <v>0</v>
      </c>
      <c r="AE24" s="157">
        <f>IFERROR(AD24+(AD24*'Custo fixo'!$F$26),)</f>
        <v>0</v>
      </c>
      <c r="AF24" s="157">
        <f>IFERROR(AE24+(AE24*'Custo fixo'!$F$26),)</f>
        <v>0</v>
      </c>
      <c r="AG24" s="157">
        <f>IFERROR(AF24+(AF24*'Custo fixo'!$F$26),)</f>
        <v>0</v>
      </c>
      <c r="AH24" s="157">
        <f>IFERROR(AG24+(AG24*'Custo fixo'!$F$26),)</f>
        <v>0</v>
      </c>
      <c r="AI24" s="157">
        <f>IFERROR(AH24+(AH24*'Custo fixo'!$F$26),)</f>
        <v>0</v>
      </c>
      <c r="AJ24" s="157">
        <f>IFERROR(AI24+(AI24*'Custo fixo'!$F$26),)</f>
        <v>0</v>
      </c>
      <c r="AK24" s="157">
        <f>IFERROR(AJ24+(AJ24*'Custo fixo'!$F$26),)</f>
        <v>0</v>
      </c>
      <c r="AL24" s="157">
        <f>IFERROR(AK24+(AK24*'Custo fixo'!$F$26),)</f>
        <v>0</v>
      </c>
      <c r="AM24" s="157">
        <f>IFERROR(AL24+(AL24*'Custo fixo'!$F$26),)</f>
        <v>0</v>
      </c>
      <c r="AN24" s="169">
        <f t="shared" si="5"/>
        <v>0</v>
      </c>
      <c r="AO24" s="170">
        <f t="shared" si="6"/>
        <v>0</v>
      </c>
    </row>
    <row r="25" spans="2:41" ht="27" customHeight="1" x14ac:dyDescent="0.15">
      <c r="B25" s="191" t="str">
        <f>'Custo fixo'!C16</f>
        <v>Aluguel</v>
      </c>
      <c r="C25" s="192"/>
      <c r="D25" s="157">
        <f>'Custo fixo'!F16</f>
        <v>0</v>
      </c>
      <c r="E25" s="157">
        <f>IFERROR(D25+(D25*'Custo fixo'!$F$26),)</f>
        <v>0</v>
      </c>
      <c r="F25" s="157">
        <f>IFERROR(E25+(E25*'Custo fixo'!$F$26),)</f>
        <v>0</v>
      </c>
      <c r="G25" s="157">
        <f>IFERROR(F25+(F25*'Custo fixo'!$F$26),)</f>
        <v>0</v>
      </c>
      <c r="H25" s="157">
        <f>IFERROR(G25+(G25*'Custo fixo'!$F$26),)</f>
        <v>0</v>
      </c>
      <c r="I25" s="157">
        <f>IFERROR(H25+(H25*'Custo fixo'!$F$26),)</f>
        <v>0</v>
      </c>
      <c r="J25" s="157">
        <f>IFERROR(I25+(I25*'Custo fixo'!$F$26),)</f>
        <v>0</v>
      </c>
      <c r="K25" s="157">
        <f>IFERROR(J25+(J25*'Custo fixo'!$F$26),)</f>
        <v>0</v>
      </c>
      <c r="L25" s="157">
        <f>IFERROR(K25+(K25*'Custo fixo'!$F$26),)</f>
        <v>0</v>
      </c>
      <c r="M25" s="157">
        <f>IFERROR(L25+(L25*'Custo fixo'!$F$26),)</f>
        <v>0</v>
      </c>
      <c r="N25" s="157">
        <f>IFERROR(M25+(M25*'Custo fixo'!$F$26),)</f>
        <v>0</v>
      </c>
      <c r="O25" s="157">
        <f>IFERROR(N25+(N25*'Custo fixo'!$F$26),)</f>
        <v>0</v>
      </c>
      <c r="P25" s="157">
        <f>IFERROR(O25+(O25*'Custo fixo'!$F$26),)</f>
        <v>0</v>
      </c>
      <c r="Q25" s="157">
        <f>IFERROR(P25+(P25*'Custo fixo'!$F$26),)</f>
        <v>0</v>
      </c>
      <c r="R25" s="157">
        <f>IFERROR(Q25+(Q25*'Custo fixo'!$F$26),)</f>
        <v>0</v>
      </c>
      <c r="S25" s="157">
        <f>IFERROR(R25+(R25*'Custo fixo'!$F$26),)</f>
        <v>0</v>
      </c>
      <c r="T25" s="157">
        <f>IFERROR(S25+(S25*'Custo fixo'!$F$26),)</f>
        <v>0</v>
      </c>
      <c r="U25" s="157">
        <f>IFERROR(T25+(T25*'Custo fixo'!$F$26),)</f>
        <v>0</v>
      </c>
      <c r="V25" s="157">
        <f>IFERROR(U25+(U25*'Custo fixo'!$F$26),)</f>
        <v>0</v>
      </c>
      <c r="W25" s="157">
        <f>IFERROR(V25+(V25*'Custo fixo'!$F$26),)</f>
        <v>0</v>
      </c>
      <c r="X25" s="157">
        <f>IFERROR(W25+(W25*'Custo fixo'!$F$26),)</f>
        <v>0</v>
      </c>
      <c r="Y25" s="157">
        <f>IFERROR(X25+(X25*'Custo fixo'!$F$26),)</f>
        <v>0</v>
      </c>
      <c r="Z25" s="157">
        <f>IFERROR(Y25+(Y25*'Custo fixo'!$F$26),)</f>
        <v>0</v>
      </c>
      <c r="AA25" s="157">
        <f>IFERROR(Z25+(Z25*'Custo fixo'!$F$26),)</f>
        <v>0</v>
      </c>
      <c r="AB25" s="157">
        <f>IFERROR(AA25+(AA25*'Custo fixo'!$F$26),)</f>
        <v>0</v>
      </c>
      <c r="AC25" s="157">
        <f>IFERROR(AB25+(AB25*'Custo fixo'!$F$26),)</f>
        <v>0</v>
      </c>
      <c r="AD25" s="157">
        <f>IFERROR(AC25+(AC25*'Custo fixo'!$F$26),)</f>
        <v>0</v>
      </c>
      <c r="AE25" s="157">
        <f>IFERROR(AD25+(AD25*'Custo fixo'!$F$26),)</f>
        <v>0</v>
      </c>
      <c r="AF25" s="157">
        <f>IFERROR(AE25+(AE25*'Custo fixo'!$F$26),)</f>
        <v>0</v>
      </c>
      <c r="AG25" s="157">
        <f>IFERROR(AF25+(AF25*'Custo fixo'!$F$26),)</f>
        <v>0</v>
      </c>
      <c r="AH25" s="157">
        <f>IFERROR(AG25+(AG25*'Custo fixo'!$F$26),)</f>
        <v>0</v>
      </c>
      <c r="AI25" s="157">
        <f>IFERROR(AH25+(AH25*'Custo fixo'!$F$26),)</f>
        <v>0</v>
      </c>
      <c r="AJ25" s="157">
        <f>IFERROR(AI25+(AI25*'Custo fixo'!$F$26),)</f>
        <v>0</v>
      </c>
      <c r="AK25" s="157">
        <f>IFERROR(AJ25+(AJ25*'Custo fixo'!$F$26),)</f>
        <v>0</v>
      </c>
      <c r="AL25" s="157">
        <f>IFERROR(AK25+(AK25*'Custo fixo'!$F$26),)</f>
        <v>0</v>
      </c>
      <c r="AM25" s="157">
        <f>IFERROR(AL25+(AL25*'Custo fixo'!$F$26),)</f>
        <v>0</v>
      </c>
      <c r="AN25" s="169">
        <f t="shared" si="5"/>
        <v>0</v>
      </c>
      <c r="AO25" s="170">
        <f t="shared" si="6"/>
        <v>0</v>
      </c>
    </row>
    <row r="26" spans="2:41" ht="27" customHeight="1" x14ac:dyDescent="0.15">
      <c r="B26" s="191" t="str">
        <f>'Custo fixo'!C17</f>
        <v>Condomínio</v>
      </c>
      <c r="C26" s="192"/>
      <c r="D26" s="157">
        <f>'Custo fixo'!F17</f>
        <v>0</v>
      </c>
      <c r="E26" s="157">
        <f>IFERROR(D26+(D26*'Custo fixo'!$F$26),)</f>
        <v>0</v>
      </c>
      <c r="F26" s="157">
        <f>IFERROR(E26+(E26*'Custo fixo'!$F$26),)</f>
        <v>0</v>
      </c>
      <c r="G26" s="157">
        <f>IFERROR(F26+(F26*'Custo fixo'!$F$26),)</f>
        <v>0</v>
      </c>
      <c r="H26" s="157">
        <f>IFERROR(G26+(G26*'Custo fixo'!$F$26),)</f>
        <v>0</v>
      </c>
      <c r="I26" s="157">
        <f>IFERROR(H26+(H26*'Custo fixo'!$F$26),)</f>
        <v>0</v>
      </c>
      <c r="J26" s="157">
        <f>IFERROR(I26+(I26*'Custo fixo'!$F$26),)</f>
        <v>0</v>
      </c>
      <c r="K26" s="157">
        <f>IFERROR(J26+(J26*'Custo fixo'!$F$26),)</f>
        <v>0</v>
      </c>
      <c r="L26" s="157">
        <f>IFERROR(K26+(K26*'Custo fixo'!$F$26),)</f>
        <v>0</v>
      </c>
      <c r="M26" s="157">
        <f>IFERROR(L26+(L26*'Custo fixo'!$F$26),)</f>
        <v>0</v>
      </c>
      <c r="N26" s="157">
        <f>IFERROR(M26+(M26*'Custo fixo'!$F$26),)</f>
        <v>0</v>
      </c>
      <c r="O26" s="157">
        <f>IFERROR(N26+(N26*'Custo fixo'!$F$26),)</f>
        <v>0</v>
      </c>
      <c r="P26" s="157">
        <f>IFERROR(O26+(O26*'Custo fixo'!$F$26),)</f>
        <v>0</v>
      </c>
      <c r="Q26" s="157">
        <f>IFERROR(P26+(P26*'Custo fixo'!$F$26),)</f>
        <v>0</v>
      </c>
      <c r="R26" s="157">
        <f>IFERROR(Q26+(Q26*'Custo fixo'!$F$26),)</f>
        <v>0</v>
      </c>
      <c r="S26" s="157">
        <f>IFERROR(R26+(R26*'Custo fixo'!$F$26),)</f>
        <v>0</v>
      </c>
      <c r="T26" s="157">
        <f>IFERROR(S26+(S26*'Custo fixo'!$F$26),)</f>
        <v>0</v>
      </c>
      <c r="U26" s="157">
        <f>IFERROR(T26+(T26*'Custo fixo'!$F$26),)</f>
        <v>0</v>
      </c>
      <c r="V26" s="157">
        <f>IFERROR(U26+(U26*'Custo fixo'!$F$26),)</f>
        <v>0</v>
      </c>
      <c r="W26" s="157">
        <f>IFERROR(V26+(V26*'Custo fixo'!$F$26),)</f>
        <v>0</v>
      </c>
      <c r="X26" s="157">
        <f>IFERROR(W26+(W26*'Custo fixo'!$F$26),)</f>
        <v>0</v>
      </c>
      <c r="Y26" s="157">
        <f>IFERROR(X26+(X26*'Custo fixo'!$F$26),)</f>
        <v>0</v>
      </c>
      <c r="Z26" s="157">
        <f>IFERROR(Y26+(Y26*'Custo fixo'!$F$26),)</f>
        <v>0</v>
      </c>
      <c r="AA26" s="157">
        <f>IFERROR(Z26+(Z26*'Custo fixo'!$F$26),)</f>
        <v>0</v>
      </c>
      <c r="AB26" s="157">
        <f>IFERROR(AA26+(AA26*'Custo fixo'!$F$26),)</f>
        <v>0</v>
      </c>
      <c r="AC26" s="157">
        <f>IFERROR(AB26+(AB26*'Custo fixo'!$F$26),)</f>
        <v>0</v>
      </c>
      <c r="AD26" s="157">
        <f>IFERROR(AC26+(AC26*'Custo fixo'!$F$26),)</f>
        <v>0</v>
      </c>
      <c r="AE26" s="157">
        <f>IFERROR(AD26+(AD26*'Custo fixo'!$F$26),)</f>
        <v>0</v>
      </c>
      <c r="AF26" s="157">
        <f>IFERROR(AE26+(AE26*'Custo fixo'!$F$26),)</f>
        <v>0</v>
      </c>
      <c r="AG26" s="157">
        <f>IFERROR(AF26+(AF26*'Custo fixo'!$F$26),)</f>
        <v>0</v>
      </c>
      <c r="AH26" s="157">
        <f>IFERROR(AG26+(AG26*'Custo fixo'!$F$26),)</f>
        <v>0</v>
      </c>
      <c r="AI26" s="157">
        <f>IFERROR(AH26+(AH26*'Custo fixo'!$F$26),)</f>
        <v>0</v>
      </c>
      <c r="AJ26" s="157">
        <f>IFERROR(AI26+(AI26*'Custo fixo'!$F$26),)</f>
        <v>0</v>
      </c>
      <c r="AK26" s="157">
        <f>IFERROR(AJ26+(AJ26*'Custo fixo'!$F$26),)</f>
        <v>0</v>
      </c>
      <c r="AL26" s="157">
        <f>IFERROR(AK26+(AK26*'Custo fixo'!$F$26),)</f>
        <v>0</v>
      </c>
      <c r="AM26" s="157">
        <f>IFERROR(AL26+(AL26*'Custo fixo'!$F$26),)</f>
        <v>0</v>
      </c>
      <c r="AN26" s="169">
        <f t="shared" si="5"/>
        <v>0</v>
      </c>
      <c r="AO26" s="170">
        <f t="shared" si="6"/>
        <v>0</v>
      </c>
    </row>
    <row r="27" spans="2:41" ht="27" customHeight="1" x14ac:dyDescent="0.15">
      <c r="B27" s="191" t="str">
        <f>'Custo fixo'!C18</f>
        <v>Seguros</v>
      </c>
      <c r="C27" s="192"/>
      <c r="D27" s="157">
        <f>'Custo fixo'!F18</f>
        <v>0</v>
      </c>
      <c r="E27" s="157">
        <f>IFERROR(D27+(D27*'Custo fixo'!$F$26),)</f>
        <v>0</v>
      </c>
      <c r="F27" s="157">
        <f>IFERROR(E27+(E27*'Custo fixo'!$F$26),)</f>
        <v>0</v>
      </c>
      <c r="G27" s="157">
        <f>IFERROR(F27+(F27*'Custo fixo'!$F$26),)</f>
        <v>0</v>
      </c>
      <c r="H27" s="157">
        <f>IFERROR(G27+(G27*'Custo fixo'!$F$26),)</f>
        <v>0</v>
      </c>
      <c r="I27" s="157">
        <f>IFERROR(H27+(H27*'Custo fixo'!$F$26),)</f>
        <v>0</v>
      </c>
      <c r="J27" s="157">
        <f>IFERROR(I27+(I27*'Custo fixo'!$F$26),)</f>
        <v>0</v>
      </c>
      <c r="K27" s="157">
        <f>IFERROR(J27+(J27*'Custo fixo'!$F$26),)</f>
        <v>0</v>
      </c>
      <c r="L27" s="157">
        <f>IFERROR(K27+(K27*'Custo fixo'!$F$26),)</f>
        <v>0</v>
      </c>
      <c r="M27" s="157">
        <f>IFERROR(L27+(L27*'Custo fixo'!$F$26),)</f>
        <v>0</v>
      </c>
      <c r="N27" s="157">
        <f>IFERROR(M27+(M27*'Custo fixo'!$F$26),)</f>
        <v>0</v>
      </c>
      <c r="O27" s="157">
        <f>IFERROR(N27+(N27*'Custo fixo'!$F$26),)</f>
        <v>0</v>
      </c>
      <c r="P27" s="157">
        <f>IFERROR(O27+(O27*'Custo fixo'!$F$26),)</f>
        <v>0</v>
      </c>
      <c r="Q27" s="157">
        <f>IFERROR(P27+(P27*'Custo fixo'!$F$26),)</f>
        <v>0</v>
      </c>
      <c r="R27" s="157">
        <f>IFERROR(Q27+(Q27*'Custo fixo'!$F$26),)</f>
        <v>0</v>
      </c>
      <c r="S27" s="157">
        <f>IFERROR(R27+(R27*'Custo fixo'!$F$26),)</f>
        <v>0</v>
      </c>
      <c r="T27" s="157">
        <f>IFERROR(S27+(S27*'Custo fixo'!$F$26),)</f>
        <v>0</v>
      </c>
      <c r="U27" s="157">
        <f>IFERROR(T27+(T27*'Custo fixo'!$F$26),)</f>
        <v>0</v>
      </c>
      <c r="V27" s="157">
        <f>IFERROR(U27+(U27*'Custo fixo'!$F$26),)</f>
        <v>0</v>
      </c>
      <c r="W27" s="157">
        <f>IFERROR(V27+(V27*'Custo fixo'!$F$26),)</f>
        <v>0</v>
      </c>
      <c r="X27" s="157">
        <f>IFERROR(W27+(W27*'Custo fixo'!$F$26),)</f>
        <v>0</v>
      </c>
      <c r="Y27" s="157">
        <f>IFERROR(X27+(X27*'Custo fixo'!$F$26),)</f>
        <v>0</v>
      </c>
      <c r="Z27" s="157">
        <f>IFERROR(Y27+(Y27*'Custo fixo'!$F$26),)</f>
        <v>0</v>
      </c>
      <c r="AA27" s="157">
        <f>IFERROR(Z27+(Z27*'Custo fixo'!$F$26),)</f>
        <v>0</v>
      </c>
      <c r="AB27" s="157">
        <f>IFERROR(AA27+(AA27*'Custo fixo'!$F$26),)</f>
        <v>0</v>
      </c>
      <c r="AC27" s="157">
        <f>IFERROR(AB27+(AB27*'Custo fixo'!$F$26),)</f>
        <v>0</v>
      </c>
      <c r="AD27" s="157">
        <f>IFERROR(AC27+(AC27*'Custo fixo'!$F$26),)</f>
        <v>0</v>
      </c>
      <c r="AE27" s="157">
        <f>IFERROR(AD27+(AD27*'Custo fixo'!$F$26),)</f>
        <v>0</v>
      </c>
      <c r="AF27" s="157">
        <f>IFERROR(AE27+(AE27*'Custo fixo'!$F$26),)</f>
        <v>0</v>
      </c>
      <c r="AG27" s="157">
        <f>IFERROR(AF27+(AF27*'Custo fixo'!$F$26),)</f>
        <v>0</v>
      </c>
      <c r="AH27" s="157">
        <f>IFERROR(AG27+(AG27*'Custo fixo'!$F$26),)</f>
        <v>0</v>
      </c>
      <c r="AI27" s="157">
        <f>IFERROR(AH27+(AH27*'Custo fixo'!$F$26),)</f>
        <v>0</v>
      </c>
      <c r="AJ27" s="157">
        <f>IFERROR(AI27+(AI27*'Custo fixo'!$F$26),)</f>
        <v>0</v>
      </c>
      <c r="AK27" s="157">
        <f>IFERROR(AJ27+(AJ27*'Custo fixo'!$F$26),)</f>
        <v>0</v>
      </c>
      <c r="AL27" s="157">
        <f>IFERROR(AK27+(AK27*'Custo fixo'!$F$26),)</f>
        <v>0</v>
      </c>
      <c r="AM27" s="157">
        <f>IFERROR(AL27+(AL27*'Custo fixo'!$F$26),)</f>
        <v>0</v>
      </c>
      <c r="AN27" s="169">
        <f t="shared" si="5"/>
        <v>0</v>
      </c>
      <c r="AO27" s="170">
        <f t="shared" si="6"/>
        <v>0</v>
      </c>
    </row>
    <row r="28" spans="2:41" ht="27" customHeight="1" x14ac:dyDescent="0.15">
      <c r="B28" s="191" t="str">
        <f>'Custo fixo'!C19</f>
        <v>Propaganda e Publicidade</v>
      </c>
      <c r="C28" s="192"/>
      <c r="D28" s="157">
        <f>'Custo fixo'!F19</f>
        <v>0</v>
      </c>
      <c r="E28" s="157">
        <f>IFERROR(D28+(D28*'Custo fixo'!$F$26),)</f>
        <v>0</v>
      </c>
      <c r="F28" s="157">
        <f>IFERROR(E28+(E28*'Custo fixo'!$F$26),)</f>
        <v>0</v>
      </c>
      <c r="G28" s="157">
        <f>IFERROR(F28+(F28*'Custo fixo'!$F$26),)</f>
        <v>0</v>
      </c>
      <c r="H28" s="157">
        <f>IFERROR(G28+(G28*'Custo fixo'!$F$26),)</f>
        <v>0</v>
      </c>
      <c r="I28" s="157">
        <f>IFERROR(H28+(H28*'Custo fixo'!$F$26),)</f>
        <v>0</v>
      </c>
      <c r="J28" s="157">
        <f>IFERROR(I28+(I28*'Custo fixo'!$F$26),)</f>
        <v>0</v>
      </c>
      <c r="K28" s="157">
        <f>IFERROR(J28+(J28*'Custo fixo'!$F$26),)</f>
        <v>0</v>
      </c>
      <c r="L28" s="157">
        <f>IFERROR(K28+(K28*'Custo fixo'!$F$26),)</f>
        <v>0</v>
      </c>
      <c r="M28" s="157">
        <f>IFERROR(L28+(L28*'Custo fixo'!$F$26),)</f>
        <v>0</v>
      </c>
      <c r="N28" s="157">
        <f>IFERROR(M28+(M28*'Custo fixo'!$F$26),)</f>
        <v>0</v>
      </c>
      <c r="O28" s="157">
        <f>IFERROR(N28+(N28*'Custo fixo'!$F$26),)</f>
        <v>0</v>
      </c>
      <c r="P28" s="157">
        <f>IFERROR(O28+(O28*'Custo fixo'!$F$26),)</f>
        <v>0</v>
      </c>
      <c r="Q28" s="157">
        <f>IFERROR(P28+(P28*'Custo fixo'!$F$26),)</f>
        <v>0</v>
      </c>
      <c r="R28" s="157">
        <f>IFERROR(Q28+(Q28*'Custo fixo'!$F$26),)</f>
        <v>0</v>
      </c>
      <c r="S28" s="157">
        <f>IFERROR(R28+(R28*'Custo fixo'!$F$26),)</f>
        <v>0</v>
      </c>
      <c r="T28" s="157">
        <f>IFERROR(S28+(S28*'Custo fixo'!$F$26),)</f>
        <v>0</v>
      </c>
      <c r="U28" s="157">
        <f>IFERROR(T28+(T28*'Custo fixo'!$F$26),)</f>
        <v>0</v>
      </c>
      <c r="V28" s="157">
        <f>IFERROR(U28+(U28*'Custo fixo'!$F$26),)</f>
        <v>0</v>
      </c>
      <c r="W28" s="157">
        <f>IFERROR(V28+(V28*'Custo fixo'!$F$26),)</f>
        <v>0</v>
      </c>
      <c r="X28" s="157">
        <f>IFERROR(W28+(W28*'Custo fixo'!$F$26),)</f>
        <v>0</v>
      </c>
      <c r="Y28" s="157">
        <f>IFERROR(X28+(X28*'Custo fixo'!$F$26),)</f>
        <v>0</v>
      </c>
      <c r="Z28" s="157">
        <f>IFERROR(Y28+(Y28*'Custo fixo'!$F$26),)</f>
        <v>0</v>
      </c>
      <c r="AA28" s="157">
        <f>IFERROR(Z28+(Z28*'Custo fixo'!$F$26),)</f>
        <v>0</v>
      </c>
      <c r="AB28" s="157">
        <f>IFERROR(AA28+(AA28*'Custo fixo'!$F$26),)</f>
        <v>0</v>
      </c>
      <c r="AC28" s="157">
        <f>IFERROR(AB28+(AB28*'Custo fixo'!$F$26),)</f>
        <v>0</v>
      </c>
      <c r="AD28" s="157">
        <f>IFERROR(AC28+(AC28*'Custo fixo'!$F$26),)</f>
        <v>0</v>
      </c>
      <c r="AE28" s="157">
        <f>IFERROR(AD28+(AD28*'Custo fixo'!$F$26),)</f>
        <v>0</v>
      </c>
      <c r="AF28" s="157">
        <f>IFERROR(AE28+(AE28*'Custo fixo'!$F$26),)</f>
        <v>0</v>
      </c>
      <c r="AG28" s="157">
        <f>IFERROR(AF28+(AF28*'Custo fixo'!$F$26),)</f>
        <v>0</v>
      </c>
      <c r="AH28" s="157">
        <f>IFERROR(AG28+(AG28*'Custo fixo'!$F$26),)</f>
        <v>0</v>
      </c>
      <c r="AI28" s="157">
        <f>IFERROR(AH28+(AH28*'Custo fixo'!$F$26),)</f>
        <v>0</v>
      </c>
      <c r="AJ28" s="157">
        <f>IFERROR(AI28+(AI28*'Custo fixo'!$F$26),)</f>
        <v>0</v>
      </c>
      <c r="AK28" s="157">
        <f>IFERROR(AJ28+(AJ28*'Custo fixo'!$F$26),)</f>
        <v>0</v>
      </c>
      <c r="AL28" s="157">
        <f>IFERROR(AK28+(AK28*'Custo fixo'!$F$26),)</f>
        <v>0</v>
      </c>
      <c r="AM28" s="157">
        <f>IFERROR(AL28+(AL28*'Custo fixo'!$F$26),)</f>
        <v>0</v>
      </c>
      <c r="AN28" s="169">
        <f t="shared" si="5"/>
        <v>0</v>
      </c>
      <c r="AO28" s="170">
        <f t="shared" si="6"/>
        <v>0</v>
      </c>
    </row>
    <row r="29" spans="2:41" ht="27" customHeight="1" x14ac:dyDescent="0.15">
      <c r="B29" s="191" t="str">
        <f>'Custo fixo'!C20</f>
        <v>Manutenção geral</v>
      </c>
      <c r="C29" s="192"/>
      <c r="D29" s="157">
        <f>'Custo fixo'!F20</f>
        <v>0</v>
      </c>
      <c r="E29" s="157">
        <f>IFERROR(D29+(D29*'Custo fixo'!$F$26),)</f>
        <v>0</v>
      </c>
      <c r="F29" s="157">
        <f>IFERROR(E29+(E29*'Custo fixo'!$F$26),)</f>
        <v>0</v>
      </c>
      <c r="G29" s="157">
        <f>IFERROR(F29+(F29*'Custo fixo'!$F$26),)</f>
        <v>0</v>
      </c>
      <c r="H29" s="157">
        <f>IFERROR(G29+(G29*'Custo fixo'!$F$26),)</f>
        <v>0</v>
      </c>
      <c r="I29" s="157">
        <f>IFERROR(H29+(H29*'Custo fixo'!$F$26),)</f>
        <v>0</v>
      </c>
      <c r="J29" s="157">
        <f>IFERROR(I29+(I29*'Custo fixo'!$F$26),)</f>
        <v>0</v>
      </c>
      <c r="K29" s="157">
        <f>IFERROR(J29+(J29*'Custo fixo'!$F$26),)</f>
        <v>0</v>
      </c>
      <c r="L29" s="157">
        <f>IFERROR(K29+(K29*'Custo fixo'!$F$26),)</f>
        <v>0</v>
      </c>
      <c r="M29" s="157">
        <f>IFERROR(L29+(L29*'Custo fixo'!$F$26),)</f>
        <v>0</v>
      </c>
      <c r="N29" s="157">
        <f>IFERROR(M29+(M29*'Custo fixo'!$F$26),)</f>
        <v>0</v>
      </c>
      <c r="O29" s="157">
        <f>IFERROR(N29+(N29*'Custo fixo'!$F$26),)</f>
        <v>0</v>
      </c>
      <c r="P29" s="157">
        <f>IFERROR(O29+(O29*'Custo fixo'!$F$26),)</f>
        <v>0</v>
      </c>
      <c r="Q29" s="157">
        <f>IFERROR(P29+(P29*'Custo fixo'!$F$26),)</f>
        <v>0</v>
      </c>
      <c r="R29" s="157">
        <f>IFERROR(Q29+(Q29*'Custo fixo'!$F$26),)</f>
        <v>0</v>
      </c>
      <c r="S29" s="157">
        <f>IFERROR(R29+(R29*'Custo fixo'!$F$26),)</f>
        <v>0</v>
      </c>
      <c r="T29" s="157">
        <f>IFERROR(S29+(S29*'Custo fixo'!$F$26),)</f>
        <v>0</v>
      </c>
      <c r="U29" s="157">
        <f>IFERROR(T29+(T29*'Custo fixo'!$F$26),)</f>
        <v>0</v>
      </c>
      <c r="V29" s="157">
        <f>IFERROR(U29+(U29*'Custo fixo'!$F$26),)</f>
        <v>0</v>
      </c>
      <c r="W29" s="157">
        <f>IFERROR(V29+(V29*'Custo fixo'!$F$26),)</f>
        <v>0</v>
      </c>
      <c r="X29" s="157">
        <f>IFERROR(W29+(W29*'Custo fixo'!$F$26),)</f>
        <v>0</v>
      </c>
      <c r="Y29" s="157">
        <f>IFERROR(X29+(X29*'Custo fixo'!$F$26),)</f>
        <v>0</v>
      </c>
      <c r="Z29" s="157">
        <f>IFERROR(Y29+(Y29*'Custo fixo'!$F$26),)</f>
        <v>0</v>
      </c>
      <c r="AA29" s="157">
        <f>IFERROR(Z29+(Z29*'Custo fixo'!$F$26),)</f>
        <v>0</v>
      </c>
      <c r="AB29" s="157">
        <f>IFERROR(AA29+(AA29*'Custo fixo'!$F$26),)</f>
        <v>0</v>
      </c>
      <c r="AC29" s="157">
        <f>IFERROR(AB29+(AB29*'Custo fixo'!$F$26),)</f>
        <v>0</v>
      </c>
      <c r="AD29" s="157">
        <f>IFERROR(AC29+(AC29*'Custo fixo'!$F$26),)</f>
        <v>0</v>
      </c>
      <c r="AE29" s="157">
        <f>IFERROR(AD29+(AD29*'Custo fixo'!$F$26),)</f>
        <v>0</v>
      </c>
      <c r="AF29" s="157">
        <f>IFERROR(AE29+(AE29*'Custo fixo'!$F$26),)</f>
        <v>0</v>
      </c>
      <c r="AG29" s="157">
        <f>IFERROR(AF29+(AF29*'Custo fixo'!$F$26),)</f>
        <v>0</v>
      </c>
      <c r="AH29" s="157">
        <f>IFERROR(AG29+(AG29*'Custo fixo'!$F$26),)</f>
        <v>0</v>
      </c>
      <c r="AI29" s="157">
        <f>IFERROR(AH29+(AH29*'Custo fixo'!$F$26),)</f>
        <v>0</v>
      </c>
      <c r="AJ29" s="157">
        <f>IFERROR(AI29+(AI29*'Custo fixo'!$F$26),)</f>
        <v>0</v>
      </c>
      <c r="AK29" s="157">
        <f>IFERROR(AJ29+(AJ29*'Custo fixo'!$F$26),)</f>
        <v>0</v>
      </c>
      <c r="AL29" s="157">
        <f>IFERROR(AK29+(AK29*'Custo fixo'!$F$26),)</f>
        <v>0</v>
      </c>
      <c r="AM29" s="157">
        <f>IFERROR(AL29+(AL29*'Custo fixo'!$F$26),)</f>
        <v>0</v>
      </c>
      <c r="AN29" s="169">
        <f t="shared" si="5"/>
        <v>0</v>
      </c>
      <c r="AO29" s="170">
        <f t="shared" si="6"/>
        <v>0</v>
      </c>
    </row>
    <row r="30" spans="2:41" ht="27" customHeight="1" x14ac:dyDescent="0.15">
      <c r="B30" s="191" t="str">
        <f>'Custo fixo'!C21</f>
        <v>Despesas de Viagem</v>
      </c>
      <c r="C30" s="192"/>
      <c r="D30" s="157">
        <f>'Custo fixo'!F21</f>
        <v>0</v>
      </c>
      <c r="E30" s="157">
        <f>IFERROR(D30+(D30*'Custo fixo'!$F$26),)</f>
        <v>0</v>
      </c>
      <c r="F30" s="157">
        <f>IFERROR(E30+(E30*'Custo fixo'!$F$26),)</f>
        <v>0</v>
      </c>
      <c r="G30" s="157">
        <f>IFERROR(F30+(F30*'Custo fixo'!$F$26),)</f>
        <v>0</v>
      </c>
      <c r="H30" s="157">
        <f>IFERROR(G30+(G30*'Custo fixo'!$F$26),)</f>
        <v>0</v>
      </c>
      <c r="I30" s="157">
        <f>IFERROR(H30+(H30*'Custo fixo'!$F$26),)</f>
        <v>0</v>
      </c>
      <c r="J30" s="157">
        <f>IFERROR(I30+(I30*'Custo fixo'!$F$26),)</f>
        <v>0</v>
      </c>
      <c r="K30" s="157">
        <f>IFERROR(J30+(J30*'Custo fixo'!$F$26),)</f>
        <v>0</v>
      </c>
      <c r="L30" s="157">
        <f>IFERROR(K30+(K30*'Custo fixo'!$F$26),)</f>
        <v>0</v>
      </c>
      <c r="M30" s="157">
        <f>IFERROR(L30+(L30*'Custo fixo'!$F$26),)</f>
        <v>0</v>
      </c>
      <c r="N30" s="157">
        <f>IFERROR(M30+(M30*'Custo fixo'!$F$26),)</f>
        <v>0</v>
      </c>
      <c r="O30" s="157">
        <f>IFERROR(N30+(N30*'Custo fixo'!$F$26),)</f>
        <v>0</v>
      </c>
      <c r="P30" s="157">
        <f>IFERROR(O30+(O30*'Custo fixo'!$F$26),)</f>
        <v>0</v>
      </c>
      <c r="Q30" s="157">
        <f>IFERROR(P30+(P30*'Custo fixo'!$F$26),)</f>
        <v>0</v>
      </c>
      <c r="R30" s="157">
        <f>IFERROR(Q30+(Q30*'Custo fixo'!$F$26),)</f>
        <v>0</v>
      </c>
      <c r="S30" s="157">
        <f>IFERROR(R30+(R30*'Custo fixo'!$F$26),)</f>
        <v>0</v>
      </c>
      <c r="T30" s="157">
        <f>IFERROR(S30+(S30*'Custo fixo'!$F$26),)</f>
        <v>0</v>
      </c>
      <c r="U30" s="157">
        <f>IFERROR(T30+(T30*'Custo fixo'!$F$26),)</f>
        <v>0</v>
      </c>
      <c r="V30" s="157">
        <f>IFERROR(U30+(U30*'Custo fixo'!$F$26),)</f>
        <v>0</v>
      </c>
      <c r="W30" s="157">
        <f>IFERROR(V30+(V30*'Custo fixo'!$F$26),)</f>
        <v>0</v>
      </c>
      <c r="X30" s="157">
        <f>IFERROR(W30+(W30*'Custo fixo'!$F$26),)</f>
        <v>0</v>
      </c>
      <c r="Y30" s="157">
        <f>IFERROR(X30+(X30*'Custo fixo'!$F$26),)</f>
        <v>0</v>
      </c>
      <c r="Z30" s="157">
        <f>IFERROR(Y30+(Y30*'Custo fixo'!$F$26),)</f>
        <v>0</v>
      </c>
      <c r="AA30" s="157">
        <f>IFERROR(Z30+(Z30*'Custo fixo'!$F$26),)</f>
        <v>0</v>
      </c>
      <c r="AB30" s="157">
        <f>IFERROR(AA30+(AA30*'Custo fixo'!$F$26),)</f>
        <v>0</v>
      </c>
      <c r="AC30" s="157">
        <f>IFERROR(AB30+(AB30*'Custo fixo'!$F$26),)</f>
        <v>0</v>
      </c>
      <c r="AD30" s="157">
        <f>IFERROR(AC30+(AC30*'Custo fixo'!$F$26),)</f>
        <v>0</v>
      </c>
      <c r="AE30" s="157">
        <f>IFERROR(AD30+(AD30*'Custo fixo'!$F$26),)</f>
        <v>0</v>
      </c>
      <c r="AF30" s="157">
        <f>IFERROR(AE30+(AE30*'Custo fixo'!$F$26),)</f>
        <v>0</v>
      </c>
      <c r="AG30" s="157">
        <f>IFERROR(AF30+(AF30*'Custo fixo'!$F$26),)</f>
        <v>0</v>
      </c>
      <c r="AH30" s="157">
        <f>IFERROR(AG30+(AG30*'Custo fixo'!$F$26),)</f>
        <v>0</v>
      </c>
      <c r="AI30" s="157">
        <f>IFERROR(AH30+(AH30*'Custo fixo'!$F$26),)</f>
        <v>0</v>
      </c>
      <c r="AJ30" s="157">
        <f>IFERROR(AI30+(AI30*'Custo fixo'!$F$26),)</f>
        <v>0</v>
      </c>
      <c r="AK30" s="157">
        <f>IFERROR(AJ30+(AJ30*'Custo fixo'!$F$26),)</f>
        <v>0</v>
      </c>
      <c r="AL30" s="157">
        <f>IFERROR(AK30+(AK30*'Custo fixo'!$F$26),)</f>
        <v>0</v>
      </c>
      <c r="AM30" s="157">
        <f>IFERROR(AL30+(AL30*'Custo fixo'!$F$26),)</f>
        <v>0</v>
      </c>
      <c r="AN30" s="169">
        <f t="shared" si="5"/>
        <v>0</v>
      </c>
      <c r="AO30" s="170">
        <f t="shared" si="6"/>
        <v>0</v>
      </c>
    </row>
    <row r="31" spans="2:41" ht="27" customHeight="1" x14ac:dyDescent="0.15">
      <c r="B31" s="191" t="str">
        <f>'Custo fixo'!C22</f>
        <v>Serviços de Terceiros</v>
      </c>
      <c r="C31" s="192"/>
      <c r="D31" s="157">
        <f>'Custo fixo'!F22</f>
        <v>0</v>
      </c>
      <c r="E31" s="157">
        <f>IFERROR(D31+(D31*'Custo fixo'!$F$26),)</f>
        <v>0</v>
      </c>
      <c r="F31" s="157">
        <f>IFERROR(E31+(E31*'Custo fixo'!$F$26),)</f>
        <v>0</v>
      </c>
      <c r="G31" s="157">
        <f>IFERROR(F31+(F31*'Custo fixo'!$F$26),)</f>
        <v>0</v>
      </c>
      <c r="H31" s="157">
        <f>IFERROR(G31+(G31*'Custo fixo'!$F$26),)</f>
        <v>0</v>
      </c>
      <c r="I31" s="157">
        <f>IFERROR(H31+(H31*'Custo fixo'!$F$26),)</f>
        <v>0</v>
      </c>
      <c r="J31" s="157">
        <f>IFERROR(I31+(I31*'Custo fixo'!$F$26),)</f>
        <v>0</v>
      </c>
      <c r="K31" s="157">
        <f>IFERROR(J31+(J31*'Custo fixo'!$F$26),)</f>
        <v>0</v>
      </c>
      <c r="L31" s="157">
        <f>IFERROR(K31+(K31*'Custo fixo'!$F$26),)</f>
        <v>0</v>
      </c>
      <c r="M31" s="157">
        <f>IFERROR(L31+(L31*'Custo fixo'!$F$26),)</f>
        <v>0</v>
      </c>
      <c r="N31" s="157">
        <f>IFERROR(M31+(M31*'Custo fixo'!$F$26),)</f>
        <v>0</v>
      </c>
      <c r="O31" s="157">
        <f>IFERROR(N31+(N31*'Custo fixo'!$F$26),)</f>
        <v>0</v>
      </c>
      <c r="P31" s="157">
        <f>IFERROR(O31+(O31*'Custo fixo'!$F$26),)</f>
        <v>0</v>
      </c>
      <c r="Q31" s="157">
        <f>IFERROR(P31+(P31*'Custo fixo'!$F$26),)</f>
        <v>0</v>
      </c>
      <c r="R31" s="157">
        <f>IFERROR(Q31+(Q31*'Custo fixo'!$F$26),)</f>
        <v>0</v>
      </c>
      <c r="S31" s="157">
        <f>IFERROR(R31+(R31*'Custo fixo'!$F$26),)</f>
        <v>0</v>
      </c>
      <c r="T31" s="157">
        <f>IFERROR(S31+(S31*'Custo fixo'!$F$26),)</f>
        <v>0</v>
      </c>
      <c r="U31" s="157">
        <f>IFERROR(T31+(T31*'Custo fixo'!$F$26),)</f>
        <v>0</v>
      </c>
      <c r="V31" s="157">
        <f>IFERROR(U31+(U31*'Custo fixo'!$F$26),)</f>
        <v>0</v>
      </c>
      <c r="W31" s="157">
        <f>IFERROR(V31+(V31*'Custo fixo'!$F$26),)</f>
        <v>0</v>
      </c>
      <c r="X31" s="157">
        <f>IFERROR(W31+(W31*'Custo fixo'!$F$26),)</f>
        <v>0</v>
      </c>
      <c r="Y31" s="157">
        <f>IFERROR(X31+(X31*'Custo fixo'!$F$26),)</f>
        <v>0</v>
      </c>
      <c r="Z31" s="157">
        <f>IFERROR(Y31+(Y31*'Custo fixo'!$F$26),)</f>
        <v>0</v>
      </c>
      <c r="AA31" s="157">
        <f>IFERROR(Z31+(Z31*'Custo fixo'!$F$26),)</f>
        <v>0</v>
      </c>
      <c r="AB31" s="157">
        <f>IFERROR(AA31+(AA31*'Custo fixo'!$F$26),)</f>
        <v>0</v>
      </c>
      <c r="AC31" s="157">
        <f>IFERROR(AB31+(AB31*'Custo fixo'!$F$26),)</f>
        <v>0</v>
      </c>
      <c r="AD31" s="157">
        <f>IFERROR(AC31+(AC31*'Custo fixo'!$F$26),)</f>
        <v>0</v>
      </c>
      <c r="AE31" s="157">
        <f>IFERROR(AD31+(AD31*'Custo fixo'!$F$26),)</f>
        <v>0</v>
      </c>
      <c r="AF31" s="157">
        <f>IFERROR(AE31+(AE31*'Custo fixo'!$F$26),)</f>
        <v>0</v>
      </c>
      <c r="AG31" s="157">
        <f>IFERROR(AF31+(AF31*'Custo fixo'!$F$26),)</f>
        <v>0</v>
      </c>
      <c r="AH31" s="157">
        <f>IFERROR(AG31+(AG31*'Custo fixo'!$F$26),)</f>
        <v>0</v>
      </c>
      <c r="AI31" s="157">
        <f>IFERROR(AH31+(AH31*'Custo fixo'!$F$26),)</f>
        <v>0</v>
      </c>
      <c r="AJ31" s="157">
        <f>IFERROR(AI31+(AI31*'Custo fixo'!$F$26),)</f>
        <v>0</v>
      </c>
      <c r="AK31" s="157">
        <f>IFERROR(AJ31+(AJ31*'Custo fixo'!$F$26),)</f>
        <v>0</v>
      </c>
      <c r="AL31" s="157">
        <f>IFERROR(AK31+(AK31*'Custo fixo'!$F$26),)</f>
        <v>0</v>
      </c>
      <c r="AM31" s="157">
        <f>IFERROR(AL31+(AL31*'Custo fixo'!$F$26),)</f>
        <v>0</v>
      </c>
      <c r="AN31" s="169">
        <f t="shared" si="5"/>
        <v>0</v>
      </c>
      <c r="AO31" s="170">
        <f t="shared" si="6"/>
        <v>0</v>
      </c>
    </row>
    <row r="32" spans="2:41" ht="27" customHeight="1" x14ac:dyDescent="0.15">
      <c r="B32" s="191" t="str">
        <f>'Custo fixo'!C23</f>
        <v>Ônibus, Táxis e Selos</v>
      </c>
      <c r="C32" s="192"/>
      <c r="D32" s="157">
        <f>'Custo fixo'!F23</f>
        <v>0</v>
      </c>
      <c r="E32" s="157">
        <f>IFERROR(D32+(D32*'Custo fixo'!$F$26),)</f>
        <v>0</v>
      </c>
      <c r="F32" s="157">
        <f>IFERROR(E32+(E32*'Custo fixo'!$F$26),)</f>
        <v>0</v>
      </c>
      <c r="G32" s="157">
        <f>IFERROR(F32+(F32*'Custo fixo'!$F$26),)</f>
        <v>0</v>
      </c>
      <c r="H32" s="157">
        <f>IFERROR(G32+(G32*'Custo fixo'!$F$26),)</f>
        <v>0</v>
      </c>
      <c r="I32" s="157">
        <f>IFERROR(H32+(H32*'Custo fixo'!$F$26),)</f>
        <v>0</v>
      </c>
      <c r="J32" s="157">
        <f>IFERROR(I32+(I32*'Custo fixo'!$F$26),)</f>
        <v>0</v>
      </c>
      <c r="K32" s="157">
        <f>IFERROR(J32+(J32*'Custo fixo'!$F$26),)</f>
        <v>0</v>
      </c>
      <c r="L32" s="157">
        <f>IFERROR(K32+(K32*'Custo fixo'!$F$26),)</f>
        <v>0</v>
      </c>
      <c r="M32" s="157">
        <f>IFERROR(L32+(L32*'Custo fixo'!$F$26),)</f>
        <v>0</v>
      </c>
      <c r="N32" s="157">
        <f>IFERROR(M32+(M32*'Custo fixo'!$F$26),)</f>
        <v>0</v>
      </c>
      <c r="O32" s="157">
        <f>IFERROR(N32+(N32*'Custo fixo'!$F$26),)</f>
        <v>0</v>
      </c>
      <c r="P32" s="157">
        <f>IFERROR(O32+(O32*'Custo fixo'!$F$26),)</f>
        <v>0</v>
      </c>
      <c r="Q32" s="157">
        <f>IFERROR(P32+(P32*'Custo fixo'!$F$26),)</f>
        <v>0</v>
      </c>
      <c r="R32" s="157">
        <f>IFERROR(Q32+(Q32*'Custo fixo'!$F$26),)</f>
        <v>0</v>
      </c>
      <c r="S32" s="157">
        <f>IFERROR(R32+(R32*'Custo fixo'!$F$26),)</f>
        <v>0</v>
      </c>
      <c r="T32" s="157">
        <f>IFERROR(S32+(S32*'Custo fixo'!$F$26),)</f>
        <v>0</v>
      </c>
      <c r="U32" s="157">
        <f>IFERROR(T32+(T32*'Custo fixo'!$F$26),)</f>
        <v>0</v>
      </c>
      <c r="V32" s="157">
        <f>IFERROR(U32+(U32*'Custo fixo'!$F$26),)</f>
        <v>0</v>
      </c>
      <c r="W32" s="157">
        <f>IFERROR(V32+(V32*'Custo fixo'!$F$26),)</f>
        <v>0</v>
      </c>
      <c r="X32" s="157">
        <f>IFERROR(W32+(W32*'Custo fixo'!$F$26),)</f>
        <v>0</v>
      </c>
      <c r="Y32" s="157">
        <f>IFERROR(X32+(X32*'Custo fixo'!$F$26),)</f>
        <v>0</v>
      </c>
      <c r="Z32" s="157">
        <f>IFERROR(Y32+(Y32*'Custo fixo'!$F$26),)</f>
        <v>0</v>
      </c>
      <c r="AA32" s="157">
        <f>IFERROR(Z32+(Z32*'Custo fixo'!$F$26),)</f>
        <v>0</v>
      </c>
      <c r="AB32" s="157">
        <f>IFERROR(AA32+(AA32*'Custo fixo'!$F$26),)</f>
        <v>0</v>
      </c>
      <c r="AC32" s="157">
        <f>IFERROR(AB32+(AB32*'Custo fixo'!$F$26),)</f>
        <v>0</v>
      </c>
      <c r="AD32" s="157">
        <f>IFERROR(AC32+(AC32*'Custo fixo'!$F$26),)</f>
        <v>0</v>
      </c>
      <c r="AE32" s="157">
        <f>IFERROR(AD32+(AD32*'Custo fixo'!$F$26),)</f>
        <v>0</v>
      </c>
      <c r="AF32" s="157">
        <f>IFERROR(AE32+(AE32*'Custo fixo'!$F$26),)</f>
        <v>0</v>
      </c>
      <c r="AG32" s="157">
        <f>IFERROR(AF32+(AF32*'Custo fixo'!$F$26),)</f>
        <v>0</v>
      </c>
      <c r="AH32" s="157">
        <f>IFERROR(AG32+(AG32*'Custo fixo'!$F$26),)</f>
        <v>0</v>
      </c>
      <c r="AI32" s="157">
        <f>IFERROR(AH32+(AH32*'Custo fixo'!$F$26),)</f>
        <v>0</v>
      </c>
      <c r="AJ32" s="157">
        <f>IFERROR(AI32+(AI32*'Custo fixo'!$F$26),)</f>
        <v>0</v>
      </c>
      <c r="AK32" s="157">
        <f>IFERROR(AJ32+(AJ32*'Custo fixo'!$F$26),)</f>
        <v>0</v>
      </c>
      <c r="AL32" s="157">
        <f>IFERROR(AK32+(AK32*'Custo fixo'!$F$26),)</f>
        <v>0</v>
      </c>
      <c r="AM32" s="157">
        <f>IFERROR(AL32+(AL32*'Custo fixo'!$F$26),)</f>
        <v>0</v>
      </c>
      <c r="AN32" s="169">
        <f t="shared" si="5"/>
        <v>0</v>
      </c>
      <c r="AO32" s="170">
        <f t="shared" si="6"/>
        <v>0</v>
      </c>
    </row>
    <row r="33" spans="2:41" ht="27" customHeight="1" x14ac:dyDescent="0.15">
      <c r="B33" s="191" t="str">
        <f>'Custo fixo'!C24</f>
        <v>Outras despesas não informadas anteriormente</v>
      </c>
      <c r="C33" s="192"/>
      <c r="D33" s="157">
        <f>'Custo fixo'!F24</f>
        <v>0</v>
      </c>
      <c r="E33" s="157">
        <f>IFERROR(D33+(D33*'Custo fixo'!$F$26),)</f>
        <v>0</v>
      </c>
      <c r="F33" s="157">
        <f>IFERROR(E33+(E33*'Custo fixo'!$F$26),)</f>
        <v>0</v>
      </c>
      <c r="G33" s="157">
        <f>IFERROR(F33+(F33*'Custo fixo'!$F$26),)</f>
        <v>0</v>
      </c>
      <c r="H33" s="157">
        <f>IFERROR(G33+(G33*'Custo fixo'!$F$26),)</f>
        <v>0</v>
      </c>
      <c r="I33" s="157">
        <f>IFERROR(H33+(H33*'Custo fixo'!$F$26),)</f>
        <v>0</v>
      </c>
      <c r="J33" s="157">
        <f>IFERROR(I33+(I33*'Custo fixo'!$F$26),)</f>
        <v>0</v>
      </c>
      <c r="K33" s="157">
        <f>IFERROR(J33+(J33*'Custo fixo'!$F$26),)</f>
        <v>0</v>
      </c>
      <c r="L33" s="157">
        <f>IFERROR(K33+(K33*'Custo fixo'!$F$26),)</f>
        <v>0</v>
      </c>
      <c r="M33" s="157">
        <f>IFERROR(L33+(L33*'Custo fixo'!$F$26),)</f>
        <v>0</v>
      </c>
      <c r="N33" s="157">
        <f>IFERROR(M33+(M33*'Custo fixo'!$F$26),)</f>
        <v>0</v>
      </c>
      <c r="O33" s="157">
        <f>IFERROR(N33+(N33*'Custo fixo'!$F$26),)</f>
        <v>0</v>
      </c>
      <c r="P33" s="157">
        <f>IFERROR(O33+(O33*'Custo fixo'!$F$26),)</f>
        <v>0</v>
      </c>
      <c r="Q33" s="157">
        <f>IFERROR(P33+(P33*'Custo fixo'!$F$26),)</f>
        <v>0</v>
      </c>
      <c r="R33" s="157">
        <f>IFERROR(Q33+(Q33*'Custo fixo'!$F$26),)</f>
        <v>0</v>
      </c>
      <c r="S33" s="157">
        <f>IFERROR(R33+(R33*'Custo fixo'!$F$26),)</f>
        <v>0</v>
      </c>
      <c r="T33" s="157">
        <f>IFERROR(S33+(S33*'Custo fixo'!$F$26),)</f>
        <v>0</v>
      </c>
      <c r="U33" s="157">
        <f>IFERROR(T33+(T33*'Custo fixo'!$F$26),)</f>
        <v>0</v>
      </c>
      <c r="V33" s="157">
        <f>IFERROR(U33+(U33*'Custo fixo'!$F$26),)</f>
        <v>0</v>
      </c>
      <c r="W33" s="157">
        <f>IFERROR(V33+(V33*'Custo fixo'!$F$26),)</f>
        <v>0</v>
      </c>
      <c r="X33" s="157">
        <f>IFERROR(W33+(W33*'Custo fixo'!$F$26),)</f>
        <v>0</v>
      </c>
      <c r="Y33" s="157">
        <f>IFERROR(X33+(X33*'Custo fixo'!$F$26),)</f>
        <v>0</v>
      </c>
      <c r="Z33" s="157">
        <f>IFERROR(Y33+(Y33*'Custo fixo'!$F$26),)</f>
        <v>0</v>
      </c>
      <c r="AA33" s="157">
        <f>IFERROR(Z33+(Z33*'Custo fixo'!$F$26),)</f>
        <v>0</v>
      </c>
      <c r="AB33" s="157">
        <f>IFERROR(AA33+(AA33*'Custo fixo'!$F$26),)</f>
        <v>0</v>
      </c>
      <c r="AC33" s="157">
        <f>IFERROR(AB33+(AB33*'Custo fixo'!$F$26),)</f>
        <v>0</v>
      </c>
      <c r="AD33" s="157">
        <f>IFERROR(AC33+(AC33*'Custo fixo'!$F$26),)</f>
        <v>0</v>
      </c>
      <c r="AE33" s="157">
        <f>IFERROR(AD33+(AD33*'Custo fixo'!$F$26),)</f>
        <v>0</v>
      </c>
      <c r="AF33" s="157">
        <f>IFERROR(AE33+(AE33*'Custo fixo'!$F$26),)</f>
        <v>0</v>
      </c>
      <c r="AG33" s="157">
        <f>IFERROR(AF33+(AF33*'Custo fixo'!$F$26),)</f>
        <v>0</v>
      </c>
      <c r="AH33" s="157">
        <f>IFERROR(AG33+(AG33*'Custo fixo'!$F$26),)</f>
        <v>0</v>
      </c>
      <c r="AI33" s="157">
        <f>IFERROR(AH33+(AH33*'Custo fixo'!$F$26),)</f>
        <v>0</v>
      </c>
      <c r="AJ33" s="157">
        <f>IFERROR(AI33+(AI33*'Custo fixo'!$F$26),)</f>
        <v>0</v>
      </c>
      <c r="AK33" s="157">
        <f>IFERROR(AJ33+(AJ33*'Custo fixo'!$F$26),)</f>
        <v>0</v>
      </c>
      <c r="AL33" s="157">
        <f>IFERROR(AK33+(AK33*'Custo fixo'!$F$26),)</f>
        <v>0</v>
      </c>
      <c r="AM33" s="157">
        <f>IFERROR(AL33+(AL33*'Custo fixo'!$F$26),)</f>
        <v>0</v>
      </c>
      <c r="AN33" s="169">
        <f t="shared" si="5"/>
        <v>0</v>
      </c>
      <c r="AO33" s="170">
        <f t="shared" si="6"/>
        <v>0</v>
      </c>
    </row>
    <row r="34" spans="2:41" s="156" customFormat="1" ht="27" customHeight="1" x14ac:dyDescent="0.15">
      <c r="B34" s="193" t="s">
        <v>137</v>
      </c>
      <c r="C34" s="194"/>
      <c r="D34" s="195">
        <f>SUM(D19:D33)</f>
        <v>600</v>
      </c>
      <c r="E34" s="195">
        <f t="shared" ref="E34:AM34" si="11">SUM(E19:E33)</f>
        <v>600</v>
      </c>
      <c r="F34" s="195">
        <f t="shared" si="11"/>
        <v>600</v>
      </c>
      <c r="G34" s="195">
        <f t="shared" si="11"/>
        <v>600</v>
      </c>
      <c r="H34" s="195">
        <f t="shared" si="11"/>
        <v>600</v>
      </c>
      <c r="I34" s="195">
        <f t="shared" si="11"/>
        <v>600</v>
      </c>
      <c r="J34" s="195">
        <f t="shared" si="11"/>
        <v>600</v>
      </c>
      <c r="K34" s="195">
        <f t="shared" si="11"/>
        <v>600</v>
      </c>
      <c r="L34" s="195">
        <f t="shared" si="11"/>
        <v>600</v>
      </c>
      <c r="M34" s="195">
        <f t="shared" si="11"/>
        <v>600</v>
      </c>
      <c r="N34" s="195">
        <f t="shared" si="11"/>
        <v>600</v>
      </c>
      <c r="O34" s="195">
        <f t="shared" si="11"/>
        <v>600</v>
      </c>
      <c r="P34" s="195">
        <f t="shared" si="11"/>
        <v>600</v>
      </c>
      <c r="Q34" s="195">
        <f t="shared" si="11"/>
        <v>600</v>
      </c>
      <c r="R34" s="195">
        <f t="shared" si="11"/>
        <v>600</v>
      </c>
      <c r="S34" s="195">
        <f t="shared" si="11"/>
        <v>600</v>
      </c>
      <c r="T34" s="195">
        <f t="shared" si="11"/>
        <v>600</v>
      </c>
      <c r="U34" s="195">
        <f t="shared" si="11"/>
        <v>600</v>
      </c>
      <c r="V34" s="195">
        <f t="shared" si="11"/>
        <v>600</v>
      </c>
      <c r="W34" s="195">
        <f t="shared" si="11"/>
        <v>600</v>
      </c>
      <c r="X34" s="195">
        <f t="shared" si="11"/>
        <v>600</v>
      </c>
      <c r="Y34" s="195">
        <f t="shared" si="11"/>
        <v>600</v>
      </c>
      <c r="Z34" s="195">
        <f t="shared" si="11"/>
        <v>600</v>
      </c>
      <c r="AA34" s="195">
        <f t="shared" si="11"/>
        <v>600</v>
      </c>
      <c r="AB34" s="195">
        <f t="shared" si="11"/>
        <v>600</v>
      </c>
      <c r="AC34" s="195">
        <f t="shared" si="11"/>
        <v>600</v>
      </c>
      <c r="AD34" s="195">
        <f t="shared" si="11"/>
        <v>600</v>
      </c>
      <c r="AE34" s="195">
        <f t="shared" si="11"/>
        <v>600</v>
      </c>
      <c r="AF34" s="195">
        <f t="shared" si="11"/>
        <v>600</v>
      </c>
      <c r="AG34" s="195">
        <f t="shared" si="11"/>
        <v>600</v>
      </c>
      <c r="AH34" s="195">
        <f t="shared" si="11"/>
        <v>600</v>
      </c>
      <c r="AI34" s="195">
        <f t="shared" si="11"/>
        <v>600</v>
      </c>
      <c r="AJ34" s="195">
        <f t="shared" si="11"/>
        <v>600</v>
      </c>
      <c r="AK34" s="195">
        <f t="shared" si="11"/>
        <v>600</v>
      </c>
      <c r="AL34" s="195">
        <f t="shared" si="11"/>
        <v>600</v>
      </c>
      <c r="AM34" s="195">
        <f t="shared" si="11"/>
        <v>600</v>
      </c>
      <c r="AN34" s="196">
        <f t="shared" si="5"/>
        <v>600</v>
      </c>
      <c r="AO34" s="197">
        <f t="shared" si="6"/>
        <v>21600</v>
      </c>
    </row>
    <row r="35" spans="2:41" ht="27" customHeight="1" x14ac:dyDescent="0.15">
      <c r="B35" s="191" t="s">
        <v>139</v>
      </c>
      <c r="C35" s="198"/>
      <c r="D35" s="199">
        <f>Funcionários!$H$25</f>
        <v>0</v>
      </c>
      <c r="E35" s="199">
        <f>Funcionários!$H$25</f>
        <v>0</v>
      </c>
      <c r="F35" s="199">
        <f>Funcionários!$H$25</f>
        <v>0</v>
      </c>
      <c r="G35" s="199">
        <f>Funcionários!$H$25</f>
        <v>0</v>
      </c>
      <c r="H35" s="199">
        <f>Funcionários!$H$25</f>
        <v>0</v>
      </c>
      <c r="I35" s="199">
        <f>Funcionários!$H$25</f>
        <v>0</v>
      </c>
      <c r="J35" s="199">
        <f>Funcionários!$H$25</f>
        <v>0</v>
      </c>
      <c r="K35" s="199">
        <f>Funcionários!$H$25</f>
        <v>0</v>
      </c>
      <c r="L35" s="199">
        <f>Funcionários!$H$25</f>
        <v>0</v>
      </c>
      <c r="M35" s="199">
        <f>Funcionários!$H$25</f>
        <v>0</v>
      </c>
      <c r="N35" s="199">
        <f>Funcionários!$H$25</f>
        <v>0</v>
      </c>
      <c r="O35" s="199">
        <f>Funcionários!$H$25</f>
        <v>0</v>
      </c>
      <c r="P35" s="199">
        <f>O35+(O35*Funcionários!$H$26)</f>
        <v>0</v>
      </c>
      <c r="Q35" s="199">
        <f>P35</f>
        <v>0</v>
      </c>
      <c r="R35" s="199">
        <f t="shared" ref="R35:AA35" si="12">Q35</f>
        <v>0</v>
      </c>
      <c r="S35" s="199">
        <f t="shared" si="12"/>
        <v>0</v>
      </c>
      <c r="T35" s="199">
        <f t="shared" si="12"/>
        <v>0</v>
      </c>
      <c r="U35" s="199">
        <f t="shared" si="12"/>
        <v>0</v>
      </c>
      <c r="V35" s="199">
        <f t="shared" si="12"/>
        <v>0</v>
      </c>
      <c r="W35" s="199">
        <f t="shared" si="12"/>
        <v>0</v>
      </c>
      <c r="X35" s="199">
        <f t="shared" si="12"/>
        <v>0</v>
      </c>
      <c r="Y35" s="199">
        <f t="shared" si="12"/>
        <v>0</v>
      </c>
      <c r="Z35" s="199">
        <f t="shared" si="12"/>
        <v>0</v>
      </c>
      <c r="AA35" s="199">
        <f t="shared" si="12"/>
        <v>0</v>
      </c>
      <c r="AB35" s="199">
        <f>AA35+(AA35*Funcionários!$H$26)</f>
        <v>0</v>
      </c>
      <c r="AC35" s="199">
        <f>AB35</f>
        <v>0</v>
      </c>
      <c r="AD35" s="199">
        <f t="shared" ref="AD35:AM35" si="13">AC35</f>
        <v>0</v>
      </c>
      <c r="AE35" s="199">
        <f t="shared" si="13"/>
        <v>0</v>
      </c>
      <c r="AF35" s="199">
        <f t="shared" si="13"/>
        <v>0</v>
      </c>
      <c r="AG35" s="199">
        <f t="shared" si="13"/>
        <v>0</v>
      </c>
      <c r="AH35" s="199">
        <f t="shared" si="13"/>
        <v>0</v>
      </c>
      <c r="AI35" s="199">
        <f t="shared" si="13"/>
        <v>0</v>
      </c>
      <c r="AJ35" s="199">
        <f t="shared" si="13"/>
        <v>0</v>
      </c>
      <c r="AK35" s="199">
        <f t="shared" si="13"/>
        <v>0</v>
      </c>
      <c r="AL35" s="199">
        <f t="shared" si="13"/>
        <v>0</v>
      </c>
      <c r="AM35" s="199">
        <f t="shared" si="13"/>
        <v>0</v>
      </c>
      <c r="AN35" s="169">
        <f t="shared" si="5"/>
        <v>0</v>
      </c>
      <c r="AO35" s="170">
        <f t="shared" si="6"/>
        <v>0</v>
      </c>
    </row>
    <row r="36" spans="2:41" ht="27" customHeight="1" x14ac:dyDescent="0.15">
      <c r="B36" s="191" t="s">
        <v>138</v>
      </c>
      <c r="C36" s="198"/>
      <c r="D36" s="199">
        <f>D4*Funcionários!$J$13</f>
        <v>0</v>
      </c>
      <c r="E36" s="199">
        <f>E4*Funcionários!$J$13</f>
        <v>0</v>
      </c>
      <c r="F36" s="199">
        <f>F4*Funcionários!$J$13</f>
        <v>0</v>
      </c>
      <c r="G36" s="199">
        <f>G4*Funcionários!$J$13</f>
        <v>0</v>
      </c>
      <c r="H36" s="199">
        <f>H4*Funcionários!$J$13</f>
        <v>0</v>
      </c>
      <c r="I36" s="199">
        <f>I4*Funcionários!$J$13</f>
        <v>0</v>
      </c>
      <c r="J36" s="199">
        <f>J4*Funcionários!$J$13</f>
        <v>0</v>
      </c>
      <c r="K36" s="199">
        <f>K4*Funcionários!$J$13</f>
        <v>0</v>
      </c>
      <c r="L36" s="199">
        <f>L4*Funcionários!$J$13</f>
        <v>0</v>
      </c>
      <c r="M36" s="199">
        <f>M4*Funcionários!$J$13</f>
        <v>0</v>
      </c>
      <c r="N36" s="199">
        <f>N4*Funcionários!$J$13</f>
        <v>0</v>
      </c>
      <c r="O36" s="199">
        <f>O4*Funcionários!$J$13</f>
        <v>0</v>
      </c>
      <c r="P36" s="199">
        <f>P4*Funcionários!$J$13</f>
        <v>0</v>
      </c>
      <c r="Q36" s="199">
        <f>Q4*Funcionários!$J$13</f>
        <v>0</v>
      </c>
      <c r="R36" s="199">
        <f>R4*Funcionários!$J$13</f>
        <v>0</v>
      </c>
      <c r="S36" s="199">
        <f>S4*Funcionários!$J$13</f>
        <v>0</v>
      </c>
      <c r="T36" s="199">
        <f>T4*Funcionários!$J$13</f>
        <v>0</v>
      </c>
      <c r="U36" s="199">
        <f>U4*Funcionários!$J$13</f>
        <v>0</v>
      </c>
      <c r="V36" s="199">
        <f>V4*Funcionários!$J$13</f>
        <v>0</v>
      </c>
      <c r="W36" s="199">
        <f>W4*Funcionários!$J$13</f>
        <v>0</v>
      </c>
      <c r="X36" s="199">
        <f>X4*Funcionários!$J$13</f>
        <v>0</v>
      </c>
      <c r="Y36" s="199">
        <f>Y4*Funcionários!$J$13</f>
        <v>0</v>
      </c>
      <c r="Z36" s="199">
        <f>Z4*Funcionários!$J$13</f>
        <v>0</v>
      </c>
      <c r="AA36" s="199">
        <f>AA4*Funcionários!$J$13</f>
        <v>0</v>
      </c>
      <c r="AB36" s="199">
        <f>AB4*Funcionários!$J$13</f>
        <v>0</v>
      </c>
      <c r="AC36" s="199">
        <f>AC4*Funcionários!$J$13</f>
        <v>0</v>
      </c>
      <c r="AD36" s="199">
        <f>AD4*Funcionários!$J$13</f>
        <v>0</v>
      </c>
      <c r="AE36" s="199">
        <f>AE4*Funcionários!$J$13</f>
        <v>0</v>
      </c>
      <c r="AF36" s="199">
        <f>AF4*Funcionários!$J$13</f>
        <v>0</v>
      </c>
      <c r="AG36" s="199">
        <f>AG4*Funcionários!$J$13</f>
        <v>0</v>
      </c>
      <c r="AH36" s="199">
        <f>AH4*Funcionários!$J$13</f>
        <v>0</v>
      </c>
      <c r="AI36" s="199">
        <f>AI4*Funcionários!$J$13</f>
        <v>0</v>
      </c>
      <c r="AJ36" s="199">
        <f>AJ4*Funcionários!$J$13</f>
        <v>0</v>
      </c>
      <c r="AK36" s="199">
        <f>AK4*Funcionários!$J$13</f>
        <v>0</v>
      </c>
      <c r="AL36" s="199">
        <f>AL4*Funcionários!$J$13</f>
        <v>0</v>
      </c>
      <c r="AM36" s="199">
        <f>AM4*Funcionários!$J$13</f>
        <v>0</v>
      </c>
      <c r="AN36" s="169">
        <f t="shared" si="5"/>
        <v>0</v>
      </c>
      <c r="AO36" s="170">
        <f t="shared" si="6"/>
        <v>0</v>
      </c>
    </row>
    <row r="37" spans="2:41" ht="27" customHeight="1" x14ac:dyDescent="0.15">
      <c r="B37" s="191" t="s">
        <v>140</v>
      </c>
      <c r="C37" s="198"/>
      <c r="D37" s="199">
        <f>Funcionários!$F$33</f>
        <v>0</v>
      </c>
      <c r="E37" s="199">
        <f>Funcionários!$F$33</f>
        <v>0</v>
      </c>
      <c r="F37" s="199">
        <f>Funcionários!$F$33</f>
        <v>0</v>
      </c>
      <c r="G37" s="199">
        <f>Funcionários!$F$33</f>
        <v>0</v>
      </c>
      <c r="H37" s="199">
        <f>Funcionários!$F$33</f>
        <v>0</v>
      </c>
      <c r="I37" s="199">
        <f>Funcionários!$F$33</f>
        <v>0</v>
      </c>
      <c r="J37" s="199">
        <f>Funcionários!$F$33</f>
        <v>0</v>
      </c>
      <c r="K37" s="199">
        <f>Funcionários!$F$33</f>
        <v>0</v>
      </c>
      <c r="L37" s="199">
        <f>Funcionários!$F$33</f>
        <v>0</v>
      </c>
      <c r="M37" s="199">
        <f>Funcionários!$F$33</f>
        <v>0</v>
      </c>
      <c r="N37" s="199">
        <f>Funcionários!$F$33</f>
        <v>0</v>
      </c>
      <c r="O37" s="199">
        <f>Funcionários!$F$33</f>
        <v>0</v>
      </c>
      <c r="P37" s="199">
        <f>Funcionários!$F$33</f>
        <v>0</v>
      </c>
      <c r="Q37" s="199">
        <f>Funcionários!$F$33</f>
        <v>0</v>
      </c>
      <c r="R37" s="199">
        <f>Funcionários!$F$33</f>
        <v>0</v>
      </c>
      <c r="S37" s="199">
        <f>Funcionários!$F$33</f>
        <v>0</v>
      </c>
      <c r="T37" s="199">
        <f>Funcionários!$F$33</f>
        <v>0</v>
      </c>
      <c r="U37" s="199">
        <f>Funcionários!$F$33</f>
        <v>0</v>
      </c>
      <c r="V37" s="199">
        <f>Funcionários!$F$33</f>
        <v>0</v>
      </c>
      <c r="W37" s="199">
        <f>Funcionários!$F$33</f>
        <v>0</v>
      </c>
      <c r="X37" s="199">
        <f>Funcionários!$F$33</f>
        <v>0</v>
      </c>
      <c r="Y37" s="199">
        <f>Funcionários!$F$33</f>
        <v>0</v>
      </c>
      <c r="Z37" s="199">
        <f>Funcionários!$F$33</f>
        <v>0</v>
      </c>
      <c r="AA37" s="199">
        <f>Funcionários!$F$33</f>
        <v>0</v>
      </c>
      <c r="AB37" s="199">
        <f>Funcionários!$F$33</f>
        <v>0</v>
      </c>
      <c r="AC37" s="199">
        <f>Funcionários!$F$33</f>
        <v>0</v>
      </c>
      <c r="AD37" s="199">
        <f>Funcionários!$F$33</f>
        <v>0</v>
      </c>
      <c r="AE37" s="199">
        <f>Funcionários!$F$33</f>
        <v>0</v>
      </c>
      <c r="AF37" s="199">
        <f>Funcionários!$F$33</f>
        <v>0</v>
      </c>
      <c r="AG37" s="199">
        <f>Funcionários!$F$33</f>
        <v>0</v>
      </c>
      <c r="AH37" s="199">
        <f>Funcionários!$F$33</f>
        <v>0</v>
      </c>
      <c r="AI37" s="199">
        <f>Funcionários!$F$33</f>
        <v>0</v>
      </c>
      <c r="AJ37" s="199">
        <f>Funcionários!$F$33</f>
        <v>0</v>
      </c>
      <c r="AK37" s="199">
        <f>Funcionários!$F$33</f>
        <v>0</v>
      </c>
      <c r="AL37" s="199">
        <f>Funcionários!$F$33</f>
        <v>0</v>
      </c>
      <c r="AM37" s="199">
        <f>Funcionários!$F$33</f>
        <v>0</v>
      </c>
      <c r="AN37" s="169">
        <f t="shared" si="5"/>
        <v>0</v>
      </c>
      <c r="AO37" s="170">
        <f t="shared" si="6"/>
        <v>0</v>
      </c>
    </row>
    <row r="38" spans="2:41" ht="27" customHeight="1" x14ac:dyDescent="0.15">
      <c r="B38" s="191" t="s">
        <v>141</v>
      </c>
      <c r="C38" s="198"/>
      <c r="D38" s="199">
        <f>D37*Funcionários!$F$34</f>
        <v>0</v>
      </c>
      <c r="E38" s="199">
        <f>E37*Funcionários!$F$34</f>
        <v>0</v>
      </c>
      <c r="F38" s="199">
        <f>F37*Funcionários!$F$34</f>
        <v>0</v>
      </c>
      <c r="G38" s="199">
        <f>G37*Funcionários!$F$34</f>
        <v>0</v>
      </c>
      <c r="H38" s="199">
        <f>H37*Funcionários!$F$34</f>
        <v>0</v>
      </c>
      <c r="I38" s="199">
        <f>I37*Funcionários!$F$34</f>
        <v>0</v>
      </c>
      <c r="J38" s="199">
        <f>J37*Funcionários!$F$34</f>
        <v>0</v>
      </c>
      <c r="K38" s="199">
        <f>K37*Funcionários!$F$34</f>
        <v>0</v>
      </c>
      <c r="L38" s="199">
        <f>L37*Funcionários!$F$34</f>
        <v>0</v>
      </c>
      <c r="M38" s="199">
        <f>M37*Funcionários!$F$34</f>
        <v>0</v>
      </c>
      <c r="N38" s="199">
        <f>N37*Funcionários!$F$34</f>
        <v>0</v>
      </c>
      <c r="O38" s="199">
        <f>O37*Funcionários!$F$34</f>
        <v>0</v>
      </c>
      <c r="P38" s="199">
        <f>P37*Funcionários!$F$34</f>
        <v>0</v>
      </c>
      <c r="Q38" s="199">
        <f>Q37*Funcionários!$F$34</f>
        <v>0</v>
      </c>
      <c r="R38" s="199">
        <f>R37*Funcionários!$F$34</f>
        <v>0</v>
      </c>
      <c r="S38" s="199">
        <f>S37*Funcionários!$F$34</f>
        <v>0</v>
      </c>
      <c r="T38" s="199">
        <f>T37*Funcionários!$F$34</f>
        <v>0</v>
      </c>
      <c r="U38" s="199">
        <f>U37*Funcionários!$F$34</f>
        <v>0</v>
      </c>
      <c r="V38" s="199">
        <f>V37*Funcionários!$F$34</f>
        <v>0</v>
      </c>
      <c r="W38" s="199">
        <f>W37*Funcionários!$F$34</f>
        <v>0</v>
      </c>
      <c r="X38" s="199">
        <f>X37*Funcionários!$F$34</f>
        <v>0</v>
      </c>
      <c r="Y38" s="199">
        <f>Y37*Funcionários!$F$34</f>
        <v>0</v>
      </c>
      <c r="Z38" s="199">
        <f>Z37*Funcionários!$F$34</f>
        <v>0</v>
      </c>
      <c r="AA38" s="199">
        <f>AA37*Funcionários!$F$34</f>
        <v>0</v>
      </c>
      <c r="AB38" s="199">
        <f>AB37*Funcionários!$F$34</f>
        <v>0</v>
      </c>
      <c r="AC38" s="199">
        <f>AC37*Funcionários!$F$34</f>
        <v>0</v>
      </c>
      <c r="AD38" s="199">
        <f>AD37*Funcionários!$F$34</f>
        <v>0</v>
      </c>
      <c r="AE38" s="199">
        <f>AE37*Funcionários!$F$34</f>
        <v>0</v>
      </c>
      <c r="AF38" s="199">
        <f>AF37*Funcionários!$F$34</f>
        <v>0</v>
      </c>
      <c r="AG38" s="199">
        <f>AG37*Funcionários!$F$34</f>
        <v>0</v>
      </c>
      <c r="AH38" s="199">
        <f>AH37*Funcionários!$F$34</f>
        <v>0</v>
      </c>
      <c r="AI38" s="199">
        <f>AI37*Funcionários!$F$34</f>
        <v>0</v>
      </c>
      <c r="AJ38" s="199">
        <f>AJ37*Funcionários!$F$34</f>
        <v>0</v>
      </c>
      <c r="AK38" s="199">
        <f>AK37*Funcionários!$F$34</f>
        <v>0</v>
      </c>
      <c r="AL38" s="199">
        <f>AL37*Funcionários!$F$34</f>
        <v>0</v>
      </c>
      <c r="AM38" s="199">
        <f>AM37*Funcionários!$F$34</f>
        <v>0</v>
      </c>
      <c r="AN38" s="169">
        <f t="shared" si="5"/>
        <v>0</v>
      </c>
      <c r="AO38" s="170">
        <f t="shared" si="6"/>
        <v>0</v>
      </c>
    </row>
    <row r="39" spans="2:41" s="156" customFormat="1" ht="27" customHeight="1" x14ac:dyDescent="0.15">
      <c r="B39" s="193" t="s">
        <v>142</v>
      </c>
      <c r="C39" s="194"/>
      <c r="D39" s="195">
        <f>SUM(D35:D38)</f>
        <v>0</v>
      </c>
      <c r="E39" s="195">
        <f t="shared" ref="E39:AM39" si="14">SUM(E35:E38)</f>
        <v>0</v>
      </c>
      <c r="F39" s="195">
        <f t="shared" si="14"/>
        <v>0</v>
      </c>
      <c r="G39" s="195">
        <f t="shared" si="14"/>
        <v>0</v>
      </c>
      <c r="H39" s="195">
        <f t="shared" si="14"/>
        <v>0</v>
      </c>
      <c r="I39" s="195">
        <f t="shared" si="14"/>
        <v>0</v>
      </c>
      <c r="J39" s="195">
        <f t="shared" si="14"/>
        <v>0</v>
      </c>
      <c r="K39" s="195">
        <f t="shared" si="14"/>
        <v>0</v>
      </c>
      <c r="L39" s="195">
        <f t="shared" si="14"/>
        <v>0</v>
      </c>
      <c r="M39" s="195">
        <f t="shared" si="14"/>
        <v>0</v>
      </c>
      <c r="N39" s="195">
        <f t="shared" si="14"/>
        <v>0</v>
      </c>
      <c r="O39" s="195">
        <f t="shared" si="14"/>
        <v>0</v>
      </c>
      <c r="P39" s="195">
        <f t="shared" si="14"/>
        <v>0</v>
      </c>
      <c r="Q39" s="195">
        <f t="shared" si="14"/>
        <v>0</v>
      </c>
      <c r="R39" s="195">
        <f t="shared" si="14"/>
        <v>0</v>
      </c>
      <c r="S39" s="195">
        <f t="shared" si="14"/>
        <v>0</v>
      </c>
      <c r="T39" s="195">
        <f t="shared" si="14"/>
        <v>0</v>
      </c>
      <c r="U39" s="195">
        <f t="shared" si="14"/>
        <v>0</v>
      </c>
      <c r="V39" s="195">
        <f t="shared" si="14"/>
        <v>0</v>
      </c>
      <c r="W39" s="195">
        <f t="shared" si="14"/>
        <v>0</v>
      </c>
      <c r="X39" s="195">
        <f t="shared" si="14"/>
        <v>0</v>
      </c>
      <c r="Y39" s="195">
        <f t="shared" si="14"/>
        <v>0</v>
      </c>
      <c r="Z39" s="195">
        <f t="shared" si="14"/>
        <v>0</v>
      </c>
      <c r="AA39" s="195">
        <f t="shared" si="14"/>
        <v>0</v>
      </c>
      <c r="AB39" s="195">
        <f t="shared" si="14"/>
        <v>0</v>
      </c>
      <c r="AC39" s="195">
        <f t="shared" si="14"/>
        <v>0</v>
      </c>
      <c r="AD39" s="195">
        <f t="shared" si="14"/>
        <v>0</v>
      </c>
      <c r="AE39" s="195">
        <f t="shared" si="14"/>
        <v>0</v>
      </c>
      <c r="AF39" s="195">
        <f t="shared" si="14"/>
        <v>0</v>
      </c>
      <c r="AG39" s="195">
        <f t="shared" si="14"/>
        <v>0</v>
      </c>
      <c r="AH39" s="195">
        <f t="shared" si="14"/>
        <v>0</v>
      </c>
      <c r="AI39" s="195">
        <f t="shared" si="14"/>
        <v>0</v>
      </c>
      <c r="AJ39" s="195">
        <f t="shared" si="14"/>
        <v>0</v>
      </c>
      <c r="AK39" s="195">
        <f t="shared" si="14"/>
        <v>0</v>
      </c>
      <c r="AL39" s="195">
        <f t="shared" si="14"/>
        <v>0</v>
      </c>
      <c r="AM39" s="195">
        <f t="shared" si="14"/>
        <v>0</v>
      </c>
      <c r="AN39" s="196">
        <f t="shared" si="5"/>
        <v>0</v>
      </c>
      <c r="AO39" s="197">
        <f t="shared" si="6"/>
        <v>0</v>
      </c>
    </row>
    <row r="40" spans="2:41" ht="27" customHeight="1" x14ac:dyDescent="0.15">
      <c r="B40" s="200" t="str">
        <f>Premissas!C10</f>
        <v>Taxa de Royalties</v>
      </c>
      <c r="C40" s="198"/>
      <c r="D40" s="199">
        <f>IF(Premissas!$D10="Percentual",(D4*Premissas!$F10),Premissas!$E10)</f>
        <v>499</v>
      </c>
      <c r="E40" s="199">
        <f>IF(Premissas!$D10="Percentual",(E4*Premissas!$F10),Premissas!$E10)</f>
        <v>499</v>
      </c>
      <c r="F40" s="199">
        <f>IF(Premissas!$D10="Percentual",(F4*Premissas!$F10),Premissas!$E10)</f>
        <v>499</v>
      </c>
      <c r="G40" s="199">
        <f>IF(Premissas!$D10="Percentual",(G4*Premissas!$F10),Premissas!$E10)</f>
        <v>499</v>
      </c>
      <c r="H40" s="199">
        <f>IF(Premissas!$D10="Percentual",(H4*Premissas!$F10),Premissas!$E10)</f>
        <v>499</v>
      </c>
      <c r="I40" s="199">
        <f>IF(Premissas!$D10="Percentual",(I4*Premissas!$F10),Premissas!$E10)</f>
        <v>499</v>
      </c>
      <c r="J40" s="199">
        <f>IF(Premissas!$D10="Percentual",(J4*Premissas!$F10),Premissas!$E10)</f>
        <v>499</v>
      </c>
      <c r="K40" s="199">
        <f>IF(Premissas!$D10="Percentual",(K4*Premissas!$F10),Premissas!$E10)</f>
        <v>499</v>
      </c>
      <c r="L40" s="199">
        <f>IF(Premissas!$D10="Percentual",(L4*Premissas!$F10),Premissas!$E10)</f>
        <v>499</v>
      </c>
      <c r="M40" s="199">
        <f>IF(Premissas!$D10="Percentual",(M4*Premissas!$F10),Premissas!$E10)</f>
        <v>499</v>
      </c>
      <c r="N40" s="199">
        <f>IF(Premissas!$D10="Percentual",(N4*Premissas!$F10),Premissas!$E10)</f>
        <v>499</v>
      </c>
      <c r="O40" s="199">
        <f>IF(Premissas!$D10="Percentual",(O4*Premissas!$F10),Premissas!$E10)</f>
        <v>499</v>
      </c>
      <c r="P40" s="199">
        <f>IF(Premissas!$D10="Percentual",(P4*Premissas!$F10),Premissas!$E10)</f>
        <v>499</v>
      </c>
      <c r="Q40" s="199">
        <f>IF(Premissas!$D10="Percentual",(Q4*Premissas!$F10),Premissas!$E10)</f>
        <v>499</v>
      </c>
      <c r="R40" s="199">
        <f>IF(Premissas!$D10="Percentual",(R4*Premissas!$F10),Premissas!$E10)</f>
        <v>499</v>
      </c>
      <c r="S40" s="199">
        <f>IF(Premissas!$D10="Percentual",(S4*Premissas!$F10),Premissas!$E10)</f>
        <v>499</v>
      </c>
      <c r="T40" s="199">
        <f>IF(Premissas!$D10="Percentual",(T4*Premissas!$F10),Premissas!$E10)</f>
        <v>499</v>
      </c>
      <c r="U40" s="199">
        <f>IF(Premissas!$D10="Percentual",(U4*Premissas!$F10),Premissas!$E10)</f>
        <v>499</v>
      </c>
      <c r="V40" s="199">
        <f>IF(Premissas!$D10="Percentual",(V4*Premissas!$F10),Premissas!$E10)</f>
        <v>499</v>
      </c>
      <c r="W40" s="199">
        <f>IF(Premissas!$D10="Percentual",(W4*Premissas!$F10),Premissas!$E10)</f>
        <v>499</v>
      </c>
      <c r="X40" s="199">
        <f>IF(Premissas!$D10="Percentual",(X4*Premissas!$F10),Premissas!$E10)</f>
        <v>499</v>
      </c>
      <c r="Y40" s="199">
        <f>IF(Premissas!$D10="Percentual",(Y4*Premissas!$F10),Premissas!$E10)</f>
        <v>499</v>
      </c>
      <c r="Z40" s="199">
        <f>IF(Premissas!$D10="Percentual",(Z4*Premissas!$F10),Premissas!$E10)</f>
        <v>499</v>
      </c>
      <c r="AA40" s="199">
        <f>IF(Premissas!$D10="Percentual",(AA4*Premissas!$F10),Premissas!$E10)</f>
        <v>499</v>
      </c>
      <c r="AB40" s="199">
        <f>IF(Premissas!$D10="Percentual",(AB4*Premissas!$F10),Premissas!$E10)</f>
        <v>499</v>
      </c>
      <c r="AC40" s="199">
        <f>IF(Premissas!$D10="Percentual",(AC4*Premissas!$F10),Premissas!$E10)</f>
        <v>499</v>
      </c>
      <c r="AD40" s="199">
        <f>IF(Premissas!$D10="Percentual",(AD4*Premissas!$F10),Premissas!$E10)</f>
        <v>499</v>
      </c>
      <c r="AE40" s="199">
        <f>IF(Premissas!$D10="Percentual",(AE4*Premissas!$F10),Premissas!$E10)</f>
        <v>499</v>
      </c>
      <c r="AF40" s="199">
        <f>IF(Premissas!$D10="Percentual",(AF4*Premissas!$F10),Premissas!$E10)</f>
        <v>499</v>
      </c>
      <c r="AG40" s="199">
        <f>IF(Premissas!$D10="Percentual",(AG4*Premissas!$F10),Premissas!$E10)</f>
        <v>499</v>
      </c>
      <c r="AH40" s="199">
        <f>IF(Premissas!$D10="Percentual",(AH4*Premissas!$F10),Premissas!$E10)</f>
        <v>499</v>
      </c>
      <c r="AI40" s="199">
        <f>IF(Premissas!$D10="Percentual",(AI4*Premissas!$F10),Premissas!$E10)</f>
        <v>499</v>
      </c>
      <c r="AJ40" s="199">
        <f>IF(Premissas!$D10="Percentual",(AJ4*Premissas!$F10),Premissas!$E10)</f>
        <v>499</v>
      </c>
      <c r="AK40" s="199">
        <f>IF(Premissas!$D10="Percentual",(AK4*Premissas!$F10),Premissas!$E10)</f>
        <v>499</v>
      </c>
      <c r="AL40" s="199">
        <f>IF(Premissas!$D10="Percentual",(AL4*Premissas!$F10),Premissas!$E10)</f>
        <v>499</v>
      </c>
      <c r="AM40" s="199">
        <f>IF(Premissas!$D10="Percentual",(AM4*Premissas!$F10),Premissas!$E10)</f>
        <v>499</v>
      </c>
      <c r="AN40" s="169">
        <f t="shared" si="5"/>
        <v>499</v>
      </c>
      <c r="AO40" s="170">
        <f t="shared" si="6"/>
        <v>17964</v>
      </c>
    </row>
    <row r="41" spans="2:41" ht="27" customHeight="1" x14ac:dyDescent="0.15">
      <c r="B41" s="200" t="str">
        <f>Premissas!C11</f>
        <v>Taxa de Propaganda</v>
      </c>
      <c r="C41" s="198"/>
      <c r="D41" s="199">
        <f>IF(Premissas!$D11="Percentual",(D5*Premissas!$F11),Premissas!$E11)</f>
        <v>0</v>
      </c>
      <c r="E41" s="199">
        <f>IF(Premissas!$D11="Percentual",(E5*Premissas!$F11),Premissas!$E11)</f>
        <v>0</v>
      </c>
      <c r="F41" s="199">
        <f>IF(Premissas!$D11="Percentual",(F5*Premissas!$F11),Premissas!$E11)</f>
        <v>0</v>
      </c>
      <c r="G41" s="199">
        <f>IF(Premissas!$D11="Percentual",(G5*Premissas!$F11),Premissas!$E11)</f>
        <v>0</v>
      </c>
      <c r="H41" s="199">
        <f>IF(Premissas!$D11="Percentual",(H5*Premissas!$F11),Premissas!$E11)</f>
        <v>0</v>
      </c>
      <c r="I41" s="199">
        <f>IF(Premissas!$D11="Percentual",(I5*Premissas!$F11),Premissas!$E11)</f>
        <v>0</v>
      </c>
      <c r="J41" s="199">
        <f>IF(Premissas!$D11="Percentual",(J5*Premissas!$F11),Premissas!$E11)</f>
        <v>0</v>
      </c>
      <c r="K41" s="199">
        <f>IF(Premissas!$D11="Percentual",(K5*Premissas!$F11),Premissas!$E11)</f>
        <v>0</v>
      </c>
      <c r="L41" s="199">
        <f>IF(Premissas!$D11="Percentual",(L5*Premissas!$F11),Premissas!$E11)</f>
        <v>0</v>
      </c>
      <c r="M41" s="199">
        <f>IF(Premissas!$D11="Percentual",(M5*Premissas!$F11),Premissas!$E11)</f>
        <v>0</v>
      </c>
      <c r="N41" s="199">
        <f>IF(Premissas!$D11="Percentual",(N5*Premissas!$F11),Premissas!$E11)</f>
        <v>0</v>
      </c>
      <c r="O41" s="199">
        <f>IF(Premissas!$D11="Percentual",(O5*Premissas!$F11),Premissas!$E11)</f>
        <v>0</v>
      </c>
      <c r="P41" s="199">
        <f>IF(Premissas!$D11="Percentual",(P5*Premissas!$F11),Premissas!$E11)</f>
        <v>0</v>
      </c>
      <c r="Q41" s="199">
        <f>IF(Premissas!$D11="Percentual",(Q5*Premissas!$F11),Premissas!$E11)</f>
        <v>0</v>
      </c>
      <c r="R41" s="199">
        <f>IF(Premissas!$D11="Percentual",(R5*Premissas!$F11),Premissas!$E11)</f>
        <v>0</v>
      </c>
      <c r="S41" s="199">
        <f>IF(Premissas!$D11="Percentual",(S5*Premissas!$F11),Premissas!$E11)</f>
        <v>0</v>
      </c>
      <c r="T41" s="199">
        <f>IF(Premissas!$D11="Percentual",(T5*Premissas!$F11),Premissas!$E11)</f>
        <v>0</v>
      </c>
      <c r="U41" s="199">
        <f>IF(Premissas!$D11="Percentual",(U5*Premissas!$F11),Premissas!$E11)</f>
        <v>0</v>
      </c>
      <c r="V41" s="199">
        <f>IF(Premissas!$D11="Percentual",(V5*Premissas!$F11),Premissas!$E11)</f>
        <v>0</v>
      </c>
      <c r="W41" s="199">
        <f>IF(Premissas!$D11="Percentual",(W5*Premissas!$F11),Premissas!$E11)</f>
        <v>0</v>
      </c>
      <c r="X41" s="199">
        <f>IF(Premissas!$D11="Percentual",(X5*Premissas!$F11),Premissas!$E11)</f>
        <v>0</v>
      </c>
      <c r="Y41" s="199">
        <f>IF(Premissas!$D11="Percentual",(Y5*Premissas!$F11),Premissas!$E11)</f>
        <v>0</v>
      </c>
      <c r="Z41" s="199">
        <f>IF(Premissas!$D11="Percentual",(Z5*Premissas!$F11),Premissas!$E11)</f>
        <v>0</v>
      </c>
      <c r="AA41" s="199">
        <f>IF(Premissas!$D11="Percentual",(AA5*Premissas!$F11),Premissas!$E11)</f>
        <v>0</v>
      </c>
      <c r="AB41" s="199">
        <f>IF(Premissas!$D11="Percentual",(AB5*Premissas!$F11),Premissas!$E11)</f>
        <v>0</v>
      </c>
      <c r="AC41" s="199">
        <f>IF(Premissas!$D11="Percentual",(AC5*Premissas!$F11),Premissas!$E11)</f>
        <v>0</v>
      </c>
      <c r="AD41" s="199">
        <f>IF(Premissas!$D11="Percentual",(AD5*Premissas!$F11),Premissas!$E11)</f>
        <v>0</v>
      </c>
      <c r="AE41" s="199">
        <f>IF(Premissas!$D11="Percentual",(AE5*Premissas!$F11),Premissas!$E11)</f>
        <v>0</v>
      </c>
      <c r="AF41" s="199">
        <f>IF(Premissas!$D11="Percentual",(AF5*Premissas!$F11),Premissas!$E11)</f>
        <v>0</v>
      </c>
      <c r="AG41" s="199">
        <f>IF(Premissas!$D11="Percentual",(AG5*Premissas!$F11),Premissas!$E11)</f>
        <v>0</v>
      </c>
      <c r="AH41" s="199">
        <f>IF(Premissas!$D11="Percentual",(AH5*Premissas!$F11),Premissas!$E11)</f>
        <v>0</v>
      </c>
      <c r="AI41" s="199">
        <f>IF(Premissas!$D11="Percentual",(AI5*Premissas!$F11),Premissas!$E11)</f>
        <v>0</v>
      </c>
      <c r="AJ41" s="199">
        <f>IF(Premissas!$D11="Percentual",(AJ5*Premissas!$F11),Premissas!$E11)</f>
        <v>0</v>
      </c>
      <c r="AK41" s="199">
        <f>IF(Premissas!$D11="Percentual",(AK5*Premissas!$F11),Premissas!$E11)</f>
        <v>0</v>
      </c>
      <c r="AL41" s="199">
        <f>IF(Premissas!$D11="Percentual",(AL5*Premissas!$F11),Premissas!$E11)</f>
        <v>0</v>
      </c>
      <c r="AM41" s="199">
        <f>IF(Premissas!$D11="Percentual",(AM5*Premissas!$F11),Premissas!$E11)</f>
        <v>0</v>
      </c>
      <c r="AN41" s="169">
        <f t="shared" si="5"/>
        <v>0</v>
      </c>
      <c r="AO41" s="170">
        <f t="shared" si="6"/>
        <v>0</v>
      </c>
    </row>
    <row r="42" spans="2:41" ht="27" customHeight="1" x14ac:dyDescent="0.15">
      <c r="B42" s="200" t="str">
        <f>Premissas!C12</f>
        <v>Outra Taxa</v>
      </c>
      <c r="C42" s="198"/>
      <c r="D42" s="199">
        <f>IF(Premissas!$D12="Percentual",(D6*Premissas!$F12),Premissas!$E12)</f>
        <v>0</v>
      </c>
      <c r="E42" s="199">
        <f>IF(Premissas!$D12="Percentual",(E6*Premissas!$F12),Premissas!$E12)</f>
        <v>0</v>
      </c>
      <c r="F42" s="199">
        <f>IF(Premissas!$D12="Percentual",(F6*Premissas!$F12),Premissas!$E12)</f>
        <v>0</v>
      </c>
      <c r="G42" s="199">
        <f>IF(Premissas!$D12="Percentual",(G6*Premissas!$F12),Premissas!$E12)</f>
        <v>0</v>
      </c>
      <c r="H42" s="199">
        <f>IF(Premissas!$D12="Percentual",(H6*Premissas!$F12),Premissas!$E12)</f>
        <v>0</v>
      </c>
      <c r="I42" s="199">
        <f>IF(Premissas!$D12="Percentual",(I6*Premissas!$F12),Premissas!$E12)</f>
        <v>0</v>
      </c>
      <c r="J42" s="199">
        <f>IF(Premissas!$D12="Percentual",(J6*Premissas!$F12),Premissas!$E12)</f>
        <v>0</v>
      </c>
      <c r="K42" s="199">
        <f>IF(Premissas!$D12="Percentual",(K6*Premissas!$F12),Premissas!$E12)</f>
        <v>0</v>
      </c>
      <c r="L42" s="199">
        <f>IF(Premissas!$D12="Percentual",(L6*Premissas!$F12),Premissas!$E12)</f>
        <v>0</v>
      </c>
      <c r="M42" s="199">
        <f>IF(Premissas!$D12="Percentual",(M6*Premissas!$F12),Premissas!$E12)</f>
        <v>0</v>
      </c>
      <c r="N42" s="199">
        <f>IF(Premissas!$D12="Percentual",(N6*Premissas!$F12),Premissas!$E12)</f>
        <v>0</v>
      </c>
      <c r="O42" s="199">
        <f>IF(Premissas!$D12="Percentual",(O6*Premissas!$F12),Premissas!$E12)</f>
        <v>0</v>
      </c>
      <c r="P42" s="199">
        <f>IF(Premissas!$D12="Percentual",(P6*Premissas!$F12),Premissas!$E12)</f>
        <v>0</v>
      </c>
      <c r="Q42" s="199">
        <f>IF(Premissas!$D12="Percentual",(Q6*Premissas!$F12),Premissas!$E12)</f>
        <v>0</v>
      </c>
      <c r="R42" s="199">
        <f>IF(Premissas!$D12="Percentual",(R6*Premissas!$F12),Premissas!$E12)</f>
        <v>0</v>
      </c>
      <c r="S42" s="199">
        <f>IF(Premissas!$D12="Percentual",(S6*Premissas!$F12),Premissas!$E12)</f>
        <v>0</v>
      </c>
      <c r="T42" s="199">
        <f>IF(Premissas!$D12="Percentual",(T6*Premissas!$F12),Premissas!$E12)</f>
        <v>0</v>
      </c>
      <c r="U42" s="199">
        <f>IF(Premissas!$D12="Percentual",(U6*Premissas!$F12),Premissas!$E12)</f>
        <v>0</v>
      </c>
      <c r="V42" s="199">
        <f>IF(Premissas!$D12="Percentual",(V6*Premissas!$F12),Premissas!$E12)</f>
        <v>0</v>
      </c>
      <c r="W42" s="199">
        <f>IF(Premissas!$D12="Percentual",(W6*Premissas!$F12),Premissas!$E12)</f>
        <v>0</v>
      </c>
      <c r="X42" s="199">
        <f>IF(Premissas!$D12="Percentual",(X6*Premissas!$F12),Premissas!$E12)</f>
        <v>0</v>
      </c>
      <c r="Y42" s="199">
        <f>IF(Premissas!$D12="Percentual",(Y6*Premissas!$F12),Premissas!$E12)</f>
        <v>0</v>
      </c>
      <c r="Z42" s="199">
        <f>IF(Premissas!$D12="Percentual",(Z6*Premissas!$F12),Premissas!$E12)</f>
        <v>0</v>
      </c>
      <c r="AA42" s="199">
        <f>IF(Premissas!$D12="Percentual",(AA6*Premissas!$F12),Premissas!$E12)</f>
        <v>0</v>
      </c>
      <c r="AB42" s="199">
        <f>IF(Premissas!$D12="Percentual",(AB6*Premissas!$F12),Premissas!$E12)</f>
        <v>0</v>
      </c>
      <c r="AC42" s="199">
        <f>IF(Premissas!$D12="Percentual",(AC6*Premissas!$F12),Premissas!$E12)</f>
        <v>0</v>
      </c>
      <c r="AD42" s="199">
        <f>IF(Premissas!$D12="Percentual",(AD6*Premissas!$F12),Premissas!$E12)</f>
        <v>0</v>
      </c>
      <c r="AE42" s="199">
        <f>IF(Premissas!$D12="Percentual",(AE6*Premissas!$F12),Premissas!$E12)</f>
        <v>0</v>
      </c>
      <c r="AF42" s="199">
        <f>IF(Premissas!$D12="Percentual",(AF6*Premissas!$F12),Premissas!$E12)</f>
        <v>0</v>
      </c>
      <c r="AG42" s="199">
        <f>IF(Premissas!$D12="Percentual",(AG6*Premissas!$F12),Premissas!$E12)</f>
        <v>0</v>
      </c>
      <c r="AH42" s="199">
        <f>IF(Premissas!$D12="Percentual",(AH6*Premissas!$F12),Premissas!$E12)</f>
        <v>0</v>
      </c>
      <c r="AI42" s="199">
        <f>IF(Premissas!$D12="Percentual",(AI6*Premissas!$F12),Premissas!$E12)</f>
        <v>0</v>
      </c>
      <c r="AJ42" s="199">
        <f>IF(Premissas!$D12="Percentual",(AJ6*Premissas!$F12),Premissas!$E12)</f>
        <v>0</v>
      </c>
      <c r="AK42" s="199">
        <f>IF(Premissas!$D12="Percentual",(AK6*Premissas!$F12),Premissas!$E12)</f>
        <v>0</v>
      </c>
      <c r="AL42" s="199">
        <f>IF(Premissas!$D12="Percentual",(AL6*Premissas!$F12),Premissas!$E12)</f>
        <v>0</v>
      </c>
      <c r="AM42" s="199">
        <f>IF(Premissas!$D12="Percentual",(AM6*Premissas!$F12),Premissas!$E12)</f>
        <v>0</v>
      </c>
      <c r="AN42" s="169">
        <f t="shared" si="5"/>
        <v>0</v>
      </c>
      <c r="AO42" s="170">
        <f t="shared" si="6"/>
        <v>0</v>
      </c>
    </row>
    <row r="43" spans="2:41" s="156" customFormat="1" ht="27" customHeight="1" x14ac:dyDescent="0.15">
      <c r="B43" s="193" t="s">
        <v>144</v>
      </c>
      <c r="C43" s="194"/>
      <c r="D43" s="195">
        <f>SUM(D40:D42)</f>
        <v>499</v>
      </c>
      <c r="E43" s="195">
        <f t="shared" ref="E43:AM43" si="15">SUM(E40:E42)</f>
        <v>499</v>
      </c>
      <c r="F43" s="195">
        <f t="shared" si="15"/>
        <v>499</v>
      </c>
      <c r="G43" s="195">
        <f t="shared" si="15"/>
        <v>499</v>
      </c>
      <c r="H43" s="195">
        <f t="shared" si="15"/>
        <v>499</v>
      </c>
      <c r="I43" s="195">
        <f t="shared" si="15"/>
        <v>499</v>
      </c>
      <c r="J43" s="195">
        <f t="shared" si="15"/>
        <v>499</v>
      </c>
      <c r="K43" s="195">
        <f t="shared" si="15"/>
        <v>499</v>
      </c>
      <c r="L43" s="195">
        <f t="shared" si="15"/>
        <v>499</v>
      </c>
      <c r="M43" s="195">
        <f t="shared" si="15"/>
        <v>499</v>
      </c>
      <c r="N43" s="195">
        <f t="shared" si="15"/>
        <v>499</v>
      </c>
      <c r="O43" s="195">
        <f t="shared" si="15"/>
        <v>499</v>
      </c>
      <c r="P43" s="195">
        <f t="shared" si="15"/>
        <v>499</v>
      </c>
      <c r="Q43" s="195">
        <f t="shared" si="15"/>
        <v>499</v>
      </c>
      <c r="R43" s="195">
        <f t="shared" si="15"/>
        <v>499</v>
      </c>
      <c r="S43" s="195">
        <f t="shared" si="15"/>
        <v>499</v>
      </c>
      <c r="T43" s="195">
        <f t="shared" si="15"/>
        <v>499</v>
      </c>
      <c r="U43" s="195">
        <f t="shared" si="15"/>
        <v>499</v>
      </c>
      <c r="V43" s="195">
        <f t="shared" si="15"/>
        <v>499</v>
      </c>
      <c r="W43" s="195">
        <f t="shared" si="15"/>
        <v>499</v>
      </c>
      <c r="X43" s="195">
        <f t="shared" si="15"/>
        <v>499</v>
      </c>
      <c r="Y43" s="195">
        <f t="shared" si="15"/>
        <v>499</v>
      </c>
      <c r="Z43" s="195">
        <f t="shared" si="15"/>
        <v>499</v>
      </c>
      <c r="AA43" s="195">
        <f t="shared" si="15"/>
        <v>499</v>
      </c>
      <c r="AB43" s="195">
        <f t="shared" si="15"/>
        <v>499</v>
      </c>
      <c r="AC43" s="195">
        <f t="shared" si="15"/>
        <v>499</v>
      </c>
      <c r="AD43" s="195">
        <f t="shared" si="15"/>
        <v>499</v>
      </c>
      <c r="AE43" s="195">
        <f t="shared" si="15"/>
        <v>499</v>
      </c>
      <c r="AF43" s="195">
        <f t="shared" si="15"/>
        <v>499</v>
      </c>
      <c r="AG43" s="195">
        <f t="shared" si="15"/>
        <v>499</v>
      </c>
      <c r="AH43" s="195">
        <f t="shared" si="15"/>
        <v>499</v>
      </c>
      <c r="AI43" s="195">
        <f t="shared" si="15"/>
        <v>499</v>
      </c>
      <c r="AJ43" s="195">
        <f t="shared" si="15"/>
        <v>499</v>
      </c>
      <c r="AK43" s="195">
        <f t="shared" si="15"/>
        <v>499</v>
      </c>
      <c r="AL43" s="195">
        <f t="shared" si="15"/>
        <v>499</v>
      </c>
      <c r="AM43" s="195">
        <f t="shared" si="15"/>
        <v>499</v>
      </c>
      <c r="AN43" s="196">
        <f t="shared" si="5"/>
        <v>499</v>
      </c>
      <c r="AO43" s="197">
        <f t="shared" si="6"/>
        <v>17964</v>
      </c>
    </row>
    <row r="44" spans="2:41" s="156" customFormat="1" ht="27" customHeight="1" x14ac:dyDescent="0.15">
      <c r="B44" s="193" t="s">
        <v>145</v>
      </c>
      <c r="C44" s="194"/>
      <c r="D44" s="195">
        <f t="shared" ref="D44:AM44" si="16">D10+D11+D12+D16+D34+D39+D43</f>
        <v>8715.6640000000007</v>
      </c>
      <c r="E44" s="195">
        <f t="shared" si="16"/>
        <v>8869.3279999999995</v>
      </c>
      <c r="F44" s="195">
        <f t="shared" si="16"/>
        <v>8888.1440000000002</v>
      </c>
      <c r="G44" s="195">
        <f t="shared" si="16"/>
        <v>8899.119999999999</v>
      </c>
      <c r="H44" s="195">
        <f t="shared" si="16"/>
        <v>8919.5040000000008</v>
      </c>
      <c r="I44" s="195">
        <f t="shared" si="16"/>
        <v>8928.9120000000003</v>
      </c>
      <c r="J44" s="195">
        <f t="shared" si="16"/>
        <v>8928.9120000000003</v>
      </c>
      <c r="K44" s="195">
        <f t="shared" si="16"/>
        <v>8928.9120000000003</v>
      </c>
      <c r="L44" s="195">
        <f t="shared" si="16"/>
        <v>8928.9120000000003</v>
      </c>
      <c r="M44" s="195">
        <f t="shared" si="16"/>
        <v>8928.9120000000003</v>
      </c>
      <c r="N44" s="195">
        <f t="shared" si="16"/>
        <v>8928.9120000000003</v>
      </c>
      <c r="O44" s="195">
        <f t="shared" si="16"/>
        <v>8928.9120000000003</v>
      </c>
      <c r="P44" s="195">
        <f t="shared" si="16"/>
        <v>8943.0240000000013</v>
      </c>
      <c r="Q44" s="195">
        <f t="shared" si="16"/>
        <v>8955.119999999999</v>
      </c>
      <c r="R44" s="195">
        <f t="shared" si="16"/>
        <v>8955.119999999999</v>
      </c>
      <c r="S44" s="195">
        <f t="shared" si="16"/>
        <v>8955.119999999999</v>
      </c>
      <c r="T44" s="195">
        <f t="shared" si="16"/>
        <v>8955.119999999999</v>
      </c>
      <c r="U44" s="195">
        <f t="shared" si="16"/>
        <v>8955.119999999999</v>
      </c>
      <c r="V44" s="195">
        <f t="shared" si="16"/>
        <v>8955.119999999999</v>
      </c>
      <c r="W44" s="195">
        <f t="shared" si="16"/>
        <v>8955.119999999999</v>
      </c>
      <c r="X44" s="195">
        <f t="shared" si="16"/>
        <v>8955.119999999999</v>
      </c>
      <c r="Y44" s="195">
        <f t="shared" si="16"/>
        <v>8955.119999999999</v>
      </c>
      <c r="Z44" s="195">
        <f t="shared" si="16"/>
        <v>8955.119999999999</v>
      </c>
      <c r="AA44" s="195">
        <f t="shared" si="16"/>
        <v>8955.119999999999</v>
      </c>
      <c r="AB44" s="195">
        <f t="shared" si="16"/>
        <v>8995.44</v>
      </c>
      <c r="AC44" s="195">
        <f t="shared" si="16"/>
        <v>9030</v>
      </c>
      <c r="AD44" s="195">
        <f t="shared" si="16"/>
        <v>9030</v>
      </c>
      <c r="AE44" s="195">
        <f t="shared" si="16"/>
        <v>9030</v>
      </c>
      <c r="AF44" s="195">
        <f t="shared" si="16"/>
        <v>9030</v>
      </c>
      <c r="AG44" s="195">
        <f t="shared" si="16"/>
        <v>9030</v>
      </c>
      <c r="AH44" s="195">
        <f t="shared" si="16"/>
        <v>9030</v>
      </c>
      <c r="AI44" s="195">
        <f t="shared" si="16"/>
        <v>9030</v>
      </c>
      <c r="AJ44" s="195">
        <f t="shared" si="16"/>
        <v>9030</v>
      </c>
      <c r="AK44" s="195">
        <f t="shared" si="16"/>
        <v>9030</v>
      </c>
      <c r="AL44" s="195">
        <f t="shared" si="16"/>
        <v>9030</v>
      </c>
      <c r="AM44" s="195">
        <f t="shared" si="16"/>
        <v>9030</v>
      </c>
      <c r="AN44" s="196">
        <f t="shared" si="5"/>
        <v>8960.2479999999996</v>
      </c>
      <c r="AO44" s="197">
        <f t="shared" si="6"/>
        <v>322568.92799999996</v>
      </c>
    </row>
    <row r="45" spans="2:41" s="131" customFormat="1" ht="27" customHeight="1" x14ac:dyDescent="0.15">
      <c r="B45" s="201" t="s">
        <v>7</v>
      </c>
      <c r="C45" s="202"/>
      <c r="D45" s="203">
        <f t="shared" ref="D45:AM45" si="17">D13-(D16+D34+D39+D43)</f>
        <v>-1032.4639999999999</v>
      </c>
      <c r="E45" s="203">
        <f t="shared" si="17"/>
        <v>3204.2720000000008</v>
      </c>
      <c r="F45" s="203">
        <f t="shared" si="17"/>
        <v>3655.8559999999998</v>
      </c>
      <c r="G45" s="203">
        <f t="shared" si="17"/>
        <v>4193.6799999999985</v>
      </c>
      <c r="H45" s="203">
        <f t="shared" si="17"/>
        <v>4957.2959999999985</v>
      </c>
      <c r="I45" s="203">
        <f t="shared" si="17"/>
        <v>5183.0879999999997</v>
      </c>
      <c r="J45" s="203">
        <f t="shared" si="17"/>
        <v>5183.0879999999997</v>
      </c>
      <c r="K45" s="203">
        <f t="shared" si="17"/>
        <v>5183.0879999999997</v>
      </c>
      <c r="L45" s="203">
        <f t="shared" si="17"/>
        <v>5183.0879999999997</v>
      </c>
      <c r="M45" s="203">
        <f t="shared" si="17"/>
        <v>5183.0879999999997</v>
      </c>
      <c r="N45" s="203">
        <f t="shared" si="17"/>
        <v>5183.0879999999997</v>
      </c>
      <c r="O45" s="203">
        <f t="shared" si="17"/>
        <v>5183.0879999999997</v>
      </c>
      <c r="P45" s="203">
        <f t="shared" si="17"/>
        <v>5874.5760000000009</v>
      </c>
      <c r="Q45" s="203">
        <f t="shared" si="17"/>
        <v>6164.8799999999992</v>
      </c>
      <c r="R45" s="203">
        <f t="shared" si="17"/>
        <v>6164.8799999999992</v>
      </c>
      <c r="S45" s="203">
        <f t="shared" si="17"/>
        <v>6164.8799999999992</v>
      </c>
      <c r="T45" s="203">
        <f t="shared" si="17"/>
        <v>6164.8799999999992</v>
      </c>
      <c r="U45" s="203">
        <f t="shared" si="17"/>
        <v>6164.8799999999992</v>
      </c>
      <c r="V45" s="203">
        <f t="shared" si="17"/>
        <v>6164.8799999999992</v>
      </c>
      <c r="W45" s="203">
        <f t="shared" si="17"/>
        <v>6164.8799999999992</v>
      </c>
      <c r="X45" s="203">
        <f t="shared" si="17"/>
        <v>6164.8799999999992</v>
      </c>
      <c r="Y45" s="203">
        <f t="shared" si="17"/>
        <v>6164.8799999999992</v>
      </c>
      <c r="Z45" s="203">
        <f t="shared" si="17"/>
        <v>6164.8799999999992</v>
      </c>
      <c r="AA45" s="203">
        <f t="shared" si="17"/>
        <v>6164.8799999999992</v>
      </c>
      <c r="AB45" s="203">
        <f t="shared" si="17"/>
        <v>8140.5600000000013</v>
      </c>
      <c r="AC45" s="203">
        <f t="shared" si="17"/>
        <v>8970</v>
      </c>
      <c r="AD45" s="203">
        <f t="shared" si="17"/>
        <v>8970</v>
      </c>
      <c r="AE45" s="203">
        <f t="shared" si="17"/>
        <v>8970</v>
      </c>
      <c r="AF45" s="203">
        <f t="shared" si="17"/>
        <v>8970</v>
      </c>
      <c r="AG45" s="203">
        <f t="shared" si="17"/>
        <v>8970</v>
      </c>
      <c r="AH45" s="203">
        <f t="shared" si="17"/>
        <v>8970</v>
      </c>
      <c r="AI45" s="203">
        <f t="shared" si="17"/>
        <v>8970</v>
      </c>
      <c r="AJ45" s="203">
        <f t="shared" si="17"/>
        <v>8970</v>
      </c>
      <c r="AK45" s="203">
        <f t="shared" si="17"/>
        <v>8970</v>
      </c>
      <c r="AL45" s="203">
        <f t="shared" si="17"/>
        <v>8970</v>
      </c>
      <c r="AM45" s="203">
        <f t="shared" si="17"/>
        <v>8970</v>
      </c>
      <c r="AN45" s="204">
        <f t="shared" si="5"/>
        <v>6437.7520000000013</v>
      </c>
      <c r="AO45" s="205">
        <f t="shared" si="6"/>
        <v>231759.07200000004</v>
      </c>
    </row>
    <row r="46" spans="2:41" s="131" customFormat="1" ht="27" customHeight="1" x14ac:dyDescent="0.15">
      <c r="B46" s="206" t="s">
        <v>54</v>
      </c>
      <c r="C46" s="207"/>
      <c r="D46" s="208">
        <f t="shared" ref="D46:AO46" si="18">D45/D7</f>
        <v>-0.13437942523948354</v>
      </c>
      <c r="E46" s="208">
        <f t="shared" si="18"/>
        <v>0.26539491121123782</v>
      </c>
      <c r="F46" s="208">
        <f t="shared" si="18"/>
        <v>0.29144260204081629</v>
      </c>
      <c r="G46" s="208">
        <f t="shared" si="18"/>
        <v>0.32030428938042271</v>
      </c>
      <c r="H46" s="208">
        <f t="shared" si="18"/>
        <v>0.35723625043237622</v>
      </c>
      <c r="I46" s="208">
        <f t="shared" si="18"/>
        <v>0.36728231292517005</v>
      </c>
      <c r="J46" s="208">
        <f t="shared" si="18"/>
        <v>0.36728231292517005</v>
      </c>
      <c r="K46" s="208">
        <f t="shared" si="18"/>
        <v>0.36728231292517005</v>
      </c>
      <c r="L46" s="208">
        <f t="shared" si="18"/>
        <v>0.36728231292517005</v>
      </c>
      <c r="M46" s="208">
        <f t="shared" si="18"/>
        <v>0.36728231292517005</v>
      </c>
      <c r="N46" s="208">
        <f t="shared" si="18"/>
        <v>0.36728231292517005</v>
      </c>
      <c r="O46" s="208">
        <f t="shared" si="18"/>
        <v>0.36728231292517005</v>
      </c>
      <c r="P46" s="208">
        <f t="shared" si="18"/>
        <v>0.39645934564301916</v>
      </c>
      <c r="Q46" s="208">
        <f t="shared" si="18"/>
        <v>0.40773015873015866</v>
      </c>
      <c r="R46" s="208">
        <f t="shared" si="18"/>
        <v>0.40773015873015866</v>
      </c>
      <c r="S46" s="208">
        <f t="shared" si="18"/>
        <v>0.40773015873015866</v>
      </c>
      <c r="T46" s="208">
        <f t="shared" si="18"/>
        <v>0.40773015873015866</v>
      </c>
      <c r="U46" s="208">
        <f t="shared" si="18"/>
        <v>0.40773015873015866</v>
      </c>
      <c r="V46" s="208">
        <f t="shared" si="18"/>
        <v>0.40773015873015866</v>
      </c>
      <c r="W46" s="208">
        <f t="shared" si="18"/>
        <v>0.40773015873015866</v>
      </c>
      <c r="X46" s="208">
        <f t="shared" si="18"/>
        <v>0.40773015873015866</v>
      </c>
      <c r="Y46" s="208">
        <f t="shared" si="18"/>
        <v>0.40773015873015866</v>
      </c>
      <c r="Z46" s="208">
        <f t="shared" si="18"/>
        <v>0.40773015873015866</v>
      </c>
      <c r="AA46" s="208">
        <f t="shared" si="18"/>
        <v>0.40773015873015866</v>
      </c>
      <c r="AB46" s="208">
        <f t="shared" si="18"/>
        <v>0.47505602240896366</v>
      </c>
      <c r="AC46" s="208">
        <f t="shared" si="18"/>
        <v>0.49833333333333335</v>
      </c>
      <c r="AD46" s="208">
        <f t="shared" si="18"/>
        <v>0.49833333333333335</v>
      </c>
      <c r="AE46" s="208">
        <f t="shared" si="18"/>
        <v>0.49833333333333335</v>
      </c>
      <c r="AF46" s="208">
        <f t="shared" si="18"/>
        <v>0.49833333333333335</v>
      </c>
      <c r="AG46" s="208">
        <f t="shared" si="18"/>
        <v>0.49833333333333335</v>
      </c>
      <c r="AH46" s="208">
        <f t="shared" si="18"/>
        <v>0.49833333333333335</v>
      </c>
      <c r="AI46" s="208">
        <f t="shared" si="18"/>
        <v>0.49833333333333335</v>
      </c>
      <c r="AJ46" s="208">
        <f t="shared" si="18"/>
        <v>0.49833333333333335</v>
      </c>
      <c r="AK46" s="208">
        <f t="shared" si="18"/>
        <v>0.49833333333333335</v>
      </c>
      <c r="AL46" s="208">
        <f t="shared" si="18"/>
        <v>0.49833333333333335</v>
      </c>
      <c r="AM46" s="208">
        <f t="shared" si="18"/>
        <v>0.49833333333333335</v>
      </c>
      <c r="AN46" s="208">
        <f t="shared" si="18"/>
        <v>0.41809014157682822</v>
      </c>
      <c r="AO46" s="209">
        <f t="shared" si="18"/>
        <v>0.41809014157682822</v>
      </c>
    </row>
    <row r="47" spans="2:41" s="131" customFormat="1" ht="27" customHeight="1" x14ac:dyDescent="0.15">
      <c r="B47" s="210" t="s">
        <v>53</v>
      </c>
      <c r="C47" s="211"/>
      <c r="D47" s="212">
        <f t="shared" ref="D47:AI47" si="19">D45/$M$50</f>
        <v>-0.12910641490558958</v>
      </c>
      <c r="E47" s="212">
        <f t="shared" si="19"/>
        <v>0.4006842565962237</v>
      </c>
      <c r="F47" s="212">
        <f t="shared" si="19"/>
        <v>0.45715343253720142</v>
      </c>
      <c r="G47" s="212">
        <f t="shared" si="19"/>
        <v>0.52440665249468532</v>
      </c>
      <c r="H47" s="212">
        <f t="shared" si="19"/>
        <v>0.61989446042265828</v>
      </c>
      <c r="I47" s="212">
        <f t="shared" si="19"/>
        <v>0.64812904839314744</v>
      </c>
      <c r="J47" s="212">
        <f t="shared" si="19"/>
        <v>0.64812904839314744</v>
      </c>
      <c r="K47" s="212">
        <f t="shared" si="19"/>
        <v>0.64812904839314744</v>
      </c>
      <c r="L47" s="212">
        <f t="shared" si="19"/>
        <v>0.64812904839314744</v>
      </c>
      <c r="M47" s="212">
        <f t="shared" si="19"/>
        <v>0.64812904839314744</v>
      </c>
      <c r="N47" s="212">
        <f t="shared" si="19"/>
        <v>0.64812904839314744</v>
      </c>
      <c r="O47" s="212">
        <f t="shared" si="19"/>
        <v>0.64812904839314744</v>
      </c>
      <c r="P47" s="212">
        <f t="shared" si="19"/>
        <v>0.73459747405276987</v>
      </c>
      <c r="Q47" s="212">
        <f t="shared" si="19"/>
        <v>0.77089908715768407</v>
      </c>
      <c r="R47" s="212">
        <f t="shared" si="19"/>
        <v>0.77089908715768407</v>
      </c>
      <c r="S47" s="212">
        <f t="shared" si="19"/>
        <v>0.77089908715768407</v>
      </c>
      <c r="T47" s="212">
        <f t="shared" si="19"/>
        <v>0.77089908715768407</v>
      </c>
      <c r="U47" s="212">
        <f t="shared" si="19"/>
        <v>0.77089908715768407</v>
      </c>
      <c r="V47" s="212">
        <f t="shared" si="19"/>
        <v>0.77089908715768407</v>
      </c>
      <c r="W47" s="212">
        <f t="shared" si="19"/>
        <v>0.77089908715768407</v>
      </c>
      <c r="X47" s="212">
        <f t="shared" si="19"/>
        <v>0.77089908715768407</v>
      </c>
      <c r="Y47" s="212">
        <f t="shared" si="19"/>
        <v>0.77089908715768407</v>
      </c>
      <c r="Z47" s="212">
        <f t="shared" si="19"/>
        <v>0.77089908715768407</v>
      </c>
      <c r="AA47" s="212">
        <f t="shared" si="19"/>
        <v>0.77089908715768407</v>
      </c>
      <c r="AB47" s="212">
        <f t="shared" si="19"/>
        <v>1.0179517318994624</v>
      </c>
      <c r="AC47" s="212">
        <f t="shared" si="19"/>
        <v>1.1216706264849319</v>
      </c>
      <c r="AD47" s="212">
        <f t="shared" si="19"/>
        <v>1.1216706264849319</v>
      </c>
      <c r="AE47" s="212">
        <f t="shared" si="19"/>
        <v>1.1216706264849319</v>
      </c>
      <c r="AF47" s="212">
        <f t="shared" si="19"/>
        <v>1.1216706264849319</v>
      </c>
      <c r="AG47" s="212">
        <f t="shared" si="19"/>
        <v>1.1216706264849319</v>
      </c>
      <c r="AH47" s="212">
        <f t="shared" si="19"/>
        <v>1.1216706264849319</v>
      </c>
      <c r="AI47" s="212">
        <f t="shared" si="19"/>
        <v>1.1216706264849319</v>
      </c>
      <c r="AJ47" s="212">
        <f>AJ45/$M$50</f>
        <v>1.1216706264849319</v>
      </c>
      <c r="AK47" s="212">
        <f>AK45/$M$50</f>
        <v>1.1216706264849319</v>
      </c>
      <c r="AL47" s="212">
        <f>AL45/$M$50</f>
        <v>1.1216706264849319</v>
      </c>
      <c r="AM47" s="212">
        <f>AM45/$M$50</f>
        <v>1.1216706264849319</v>
      </c>
      <c r="AN47" s="212">
        <f>AVERAGE(D47:AM47)</f>
        <v>0.80502088283106132</v>
      </c>
      <c r="AO47" s="213">
        <f>AO45/$M$50</f>
        <v>28.980751781918226</v>
      </c>
    </row>
    <row r="48" spans="2:41" s="132" customFormat="1" ht="27" customHeight="1" thickBot="1" x14ac:dyDescent="0.2">
      <c r="B48" s="214" t="s">
        <v>6</v>
      </c>
      <c r="C48" s="215"/>
      <c r="D48" s="216">
        <f>SUM((D45+(M50*-1)))</f>
        <v>-9029.4639999999999</v>
      </c>
      <c r="E48" s="216">
        <f t="shared" ref="E48:AJ48" si="20">D48+E45</f>
        <v>-5825.1919999999991</v>
      </c>
      <c r="F48" s="216">
        <f t="shared" si="20"/>
        <v>-2169.3359999999993</v>
      </c>
      <c r="G48" s="216">
        <f t="shared" si="20"/>
        <v>2024.3439999999991</v>
      </c>
      <c r="H48" s="216">
        <f t="shared" si="20"/>
        <v>6981.6399999999976</v>
      </c>
      <c r="I48" s="216">
        <f t="shared" si="20"/>
        <v>12164.727999999997</v>
      </c>
      <c r="J48" s="216">
        <f t="shared" si="20"/>
        <v>17347.815999999999</v>
      </c>
      <c r="K48" s="216">
        <f t="shared" si="20"/>
        <v>22530.903999999999</v>
      </c>
      <c r="L48" s="216">
        <f t="shared" si="20"/>
        <v>27713.991999999998</v>
      </c>
      <c r="M48" s="216">
        <f t="shared" si="20"/>
        <v>32897.08</v>
      </c>
      <c r="N48" s="216">
        <f t="shared" si="20"/>
        <v>38080.168000000005</v>
      </c>
      <c r="O48" s="216">
        <f t="shared" si="20"/>
        <v>43263.256000000008</v>
      </c>
      <c r="P48" s="216">
        <f t="shared" si="20"/>
        <v>49137.832000000009</v>
      </c>
      <c r="Q48" s="216">
        <f t="shared" si="20"/>
        <v>55302.712000000007</v>
      </c>
      <c r="R48" s="216">
        <f t="shared" si="20"/>
        <v>61467.592000000004</v>
      </c>
      <c r="S48" s="216">
        <f t="shared" si="20"/>
        <v>67632.472000000009</v>
      </c>
      <c r="T48" s="216">
        <f t="shared" si="20"/>
        <v>73797.352000000014</v>
      </c>
      <c r="U48" s="216">
        <f t="shared" si="20"/>
        <v>79962.232000000018</v>
      </c>
      <c r="V48" s="216">
        <f t="shared" si="20"/>
        <v>86127.112000000023</v>
      </c>
      <c r="W48" s="216">
        <f t="shared" si="20"/>
        <v>92291.992000000027</v>
      </c>
      <c r="X48" s="216">
        <f t="shared" si="20"/>
        <v>98456.872000000032</v>
      </c>
      <c r="Y48" s="216">
        <f t="shared" si="20"/>
        <v>104621.75200000004</v>
      </c>
      <c r="Z48" s="216">
        <f t="shared" si="20"/>
        <v>110786.63200000004</v>
      </c>
      <c r="AA48" s="216">
        <f t="shared" si="20"/>
        <v>116951.51200000005</v>
      </c>
      <c r="AB48" s="216">
        <f t="shared" si="20"/>
        <v>125092.07200000004</v>
      </c>
      <c r="AC48" s="216">
        <f t="shared" si="20"/>
        <v>134062.07200000004</v>
      </c>
      <c r="AD48" s="216">
        <f t="shared" si="20"/>
        <v>143032.07200000004</v>
      </c>
      <c r="AE48" s="216">
        <f t="shared" si="20"/>
        <v>152002.07200000004</v>
      </c>
      <c r="AF48" s="216">
        <f t="shared" si="20"/>
        <v>160972.07200000004</v>
      </c>
      <c r="AG48" s="216">
        <f t="shared" si="20"/>
        <v>169942.07200000004</v>
      </c>
      <c r="AH48" s="216">
        <f t="shared" si="20"/>
        <v>178912.07200000004</v>
      </c>
      <c r="AI48" s="216">
        <f t="shared" si="20"/>
        <v>187882.07200000004</v>
      </c>
      <c r="AJ48" s="216">
        <f t="shared" si="20"/>
        <v>196852.07200000004</v>
      </c>
      <c r="AK48" s="216">
        <f t="shared" ref="AK48:AM48" si="21">AJ48+AK45</f>
        <v>205822.07200000004</v>
      </c>
      <c r="AL48" s="216">
        <f t="shared" si="21"/>
        <v>214792.07200000004</v>
      </c>
      <c r="AM48" s="216">
        <f t="shared" si="21"/>
        <v>223762.07200000004</v>
      </c>
      <c r="AN48" s="216"/>
      <c r="AO48" s="217">
        <f>AM48</f>
        <v>223762.07200000004</v>
      </c>
    </row>
    <row r="49" spans="2:41" s="132" customFormat="1" ht="27" customHeight="1" thickTop="1" thickBot="1" x14ac:dyDescent="0.2">
      <c r="B49" s="456"/>
      <c r="C49" s="457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158"/>
      <c r="R49" s="133"/>
      <c r="S49" s="133"/>
      <c r="AO49" s="134"/>
    </row>
    <row r="50" spans="2:41" s="136" customFormat="1" ht="27" customHeight="1" thickBot="1" x14ac:dyDescent="0.2">
      <c r="B50" s="135"/>
      <c r="C50" s="135"/>
      <c r="D50" s="459" t="s">
        <v>24</v>
      </c>
      <c r="E50" s="460"/>
      <c r="F50" s="460"/>
      <c r="G50" s="460"/>
      <c r="H50" s="460"/>
      <c r="I50" s="460"/>
      <c r="J50" s="460"/>
      <c r="K50" s="460"/>
      <c r="L50" s="460"/>
      <c r="M50" s="459">
        <f>'Investimento Inicial'!$F$57</f>
        <v>7997</v>
      </c>
      <c r="N50" s="460"/>
      <c r="O50" s="461"/>
      <c r="AO50" s="137"/>
    </row>
    <row r="51" spans="2:41" s="136" customFormat="1" ht="27" customHeight="1" x14ac:dyDescent="0.15"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8"/>
      <c r="AO51" s="137"/>
    </row>
    <row r="52" spans="2:41" s="136" customFormat="1" ht="27" customHeight="1" x14ac:dyDescent="0.15">
      <c r="B52" s="140" t="s">
        <v>64</v>
      </c>
      <c r="C52" s="141"/>
      <c r="D52" s="4">
        <v>1</v>
      </c>
      <c r="E52" s="4">
        <v>2</v>
      </c>
      <c r="F52" s="4">
        <v>3</v>
      </c>
      <c r="G52" s="4">
        <v>4</v>
      </c>
      <c r="H52" s="4">
        <v>5</v>
      </c>
      <c r="I52" s="4">
        <v>6</v>
      </c>
      <c r="J52" s="4">
        <v>7</v>
      </c>
      <c r="K52" s="4">
        <v>8</v>
      </c>
      <c r="L52" s="4">
        <v>9</v>
      </c>
      <c r="M52" s="4">
        <v>10</v>
      </c>
      <c r="N52" s="4">
        <v>11</v>
      </c>
      <c r="O52" s="4">
        <v>12</v>
      </c>
      <c r="P52" s="4">
        <v>13</v>
      </c>
      <c r="Q52" s="4">
        <v>14</v>
      </c>
      <c r="R52" s="4">
        <v>15</v>
      </c>
      <c r="S52" s="4">
        <v>16</v>
      </c>
      <c r="T52" s="4">
        <v>17</v>
      </c>
      <c r="U52" s="4">
        <v>18</v>
      </c>
      <c r="V52" s="4">
        <v>19</v>
      </c>
      <c r="W52" s="4">
        <v>20</v>
      </c>
      <c r="X52" s="4">
        <v>21</v>
      </c>
      <c r="Y52" s="4">
        <v>22</v>
      </c>
      <c r="Z52" s="4">
        <v>23</v>
      </c>
      <c r="AA52" s="4">
        <v>24</v>
      </c>
      <c r="AB52" s="4">
        <v>25</v>
      </c>
      <c r="AC52" s="4">
        <v>26</v>
      </c>
      <c r="AD52" s="4">
        <v>27</v>
      </c>
      <c r="AE52" s="4">
        <v>28</v>
      </c>
      <c r="AF52" s="4">
        <v>29</v>
      </c>
      <c r="AG52" s="4">
        <v>30</v>
      </c>
      <c r="AH52" s="4">
        <v>31</v>
      </c>
      <c r="AI52" s="4">
        <v>32</v>
      </c>
      <c r="AJ52" s="4">
        <v>33</v>
      </c>
      <c r="AK52" s="4">
        <v>34</v>
      </c>
      <c r="AL52" s="4">
        <v>35</v>
      </c>
      <c r="AM52" s="4">
        <v>36</v>
      </c>
      <c r="AO52" s="137"/>
    </row>
    <row r="53" spans="2:41" s="136" customFormat="1" ht="27" customHeight="1" x14ac:dyDescent="0.15">
      <c r="B53" s="142">
        <v>7.0000000000000001E-3</v>
      </c>
      <c r="C53" s="143"/>
      <c r="D53" s="144">
        <f t="shared" ref="D53:AI53" si="22">IF(D45&gt;0,-PV($B$53,D52,0,D45),0)</f>
        <v>0</v>
      </c>
      <c r="E53" s="144">
        <f t="shared" si="22"/>
        <v>3159.8788618695958</v>
      </c>
      <c r="F53" s="144">
        <f t="shared" si="22"/>
        <v>3580.1454364651872</v>
      </c>
      <c r="G53" s="144">
        <f t="shared" si="22"/>
        <v>4078.2834430650751</v>
      </c>
      <c r="H53" s="144">
        <f t="shared" si="22"/>
        <v>4787.3755630174264</v>
      </c>
      <c r="I53" s="144">
        <f t="shared" si="22"/>
        <v>4970.6336911426934</v>
      </c>
      <c r="J53" s="144">
        <f t="shared" si="22"/>
        <v>4936.0811232797359</v>
      </c>
      <c r="K53" s="144">
        <f t="shared" si="22"/>
        <v>4901.7687420851398</v>
      </c>
      <c r="L53" s="144">
        <f t="shared" si="22"/>
        <v>4867.6948779395643</v>
      </c>
      <c r="M53" s="144">
        <f t="shared" si="22"/>
        <v>4833.8578728297562</v>
      </c>
      <c r="N53" s="144">
        <f t="shared" si="22"/>
        <v>4800.2560802678818</v>
      </c>
      <c r="O53" s="144">
        <f t="shared" si="22"/>
        <v>4766.8878652114026</v>
      </c>
      <c r="P53" s="144">
        <f t="shared" si="22"/>
        <v>5365.2925751449884</v>
      </c>
      <c r="Q53" s="144">
        <f t="shared" si="22"/>
        <v>5591.2902774513741</v>
      </c>
      <c r="R53" s="144">
        <f t="shared" si="22"/>
        <v>5552.4233142516141</v>
      </c>
      <c r="S53" s="144">
        <f t="shared" si="22"/>
        <v>5513.8265285517518</v>
      </c>
      <c r="T53" s="144">
        <f t="shared" si="22"/>
        <v>5475.4980422559602</v>
      </c>
      <c r="U53" s="144">
        <f t="shared" si="22"/>
        <v>5437.4359903236964</v>
      </c>
      <c r="V53" s="144">
        <f t="shared" si="22"/>
        <v>5399.6385206789446</v>
      </c>
      <c r="W53" s="144">
        <f t="shared" si="22"/>
        <v>5362.1037941201039</v>
      </c>
      <c r="X53" s="144">
        <f t="shared" si="22"/>
        <v>5324.8299842304905</v>
      </c>
      <c r="Y53" s="144">
        <f t="shared" si="22"/>
        <v>5287.8152772894646</v>
      </c>
      <c r="Z53" s="144">
        <f t="shared" si="22"/>
        <v>5251.0578721841775</v>
      </c>
      <c r="AA53" s="144">
        <f t="shared" si="22"/>
        <v>5214.5559803219239</v>
      </c>
      <c r="AB53" s="144">
        <f t="shared" si="22"/>
        <v>6837.8176951219375</v>
      </c>
      <c r="AC53" s="144">
        <f t="shared" si="22"/>
        <v>7482.1465214234286</v>
      </c>
      <c r="AD53" s="144">
        <f t="shared" si="22"/>
        <v>7430.1355724165151</v>
      </c>
      <c r="AE53" s="144">
        <f t="shared" si="22"/>
        <v>7378.4861692318918</v>
      </c>
      <c r="AF53" s="144">
        <f t="shared" si="22"/>
        <v>7327.1957986414027</v>
      </c>
      <c r="AG53" s="144">
        <f t="shared" si="22"/>
        <v>7276.2619648871923</v>
      </c>
      <c r="AH53" s="144">
        <f t="shared" si="22"/>
        <v>7225.6821895602743</v>
      </c>
      <c r="AI53" s="144">
        <f t="shared" si="22"/>
        <v>7175.4540114799138</v>
      </c>
      <c r="AJ53" s="144">
        <f>IF(AJ45&gt;0,-PV($B$53,AJ52,0,AJ45),0)</f>
        <v>7125.5749865738971</v>
      </c>
      <c r="AK53" s="144">
        <f>IF(AK45&gt;0,-PV($B$53,AK52,0,AK45),0)</f>
        <v>7076.042687759581</v>
      </c>
      <c r="AL53" s="144">
        <f>IF(AL45&gt;0,-PV($B$53,AL52,0,AL45),0)</f>
        <v>7026.8547048258024</v>
      </c>
      <c r="AM53" s="144">
        <f>IF(AM45&gt;0,-PV($B$53,AM52,0,AM45),0)</f>
        <v>6978.0086443155933</v>
      </c>
      <c r="AN53" s="145">
        <f>SUM(D53:AM53)</f>
        <v>200798.29266021532</v>
      </c>
      <c r="AO53" s="146">
        <f>-PV($B$53,60,,AO48)</f>
        <v>147237.43452375825</v>
      </c>
    </row>
    <row r="54" spans="2:41" s="136" customFormat="1" ht="27" customHeight="1" x14ac:dyDescent="0.15">
      <c r="B54" s="147"/>
      <c r="C54" s="147"/>
      <c r="D54" s="148"/>
      <c r="E54" s="148"/>
      <c r="F54" s="148"/>
      <c r="H54" s="149"/>
      <c r="K54" s="149"/>
      <c r="P54" s="147"/>
      <c r="AO54" s="137"/>
    </row>
    <row r="55" spans="2:41" s="136" customFormat="1" ht="27" customHeight="1" x14ac:dyDescent="0.15">
      <c r="B55" s="147" t="s">
        <v>177</v>
      </c>
      <c r="C55" s="147"/>
      <c r="D55" s="148">
        <f>SMALL(D48:AM48,1)*-1</f>
        <v>9029.4639999999999</v>
      </c>
      <c r="E55" s="148"/>
      <c r="F55" s="148"/>
      <c r="H55" s="149"/>
      <c r="K55" s="149"/>
      <c r="P55" s="147"/>
      <c r="AO55" s="137"/>
    </row>
    <row r="56" spans="2:41" s="136" customFormat="1" ht="27" customHeight="1" x14ac:dyDescent="0.15">
      <c r="B56" s="147" t="s">
        <v>160</v>
      </c>
      <c r="C56" s="147"/>
      <c r="D56" s="148">
        <f>SMALL(D45:AM45,1)*-1</f>
        <v>1032.4639999999999</v>
      </c>
      <c r="E56" s="148"/>
      <c r="F56" s="148"/>
      <c r="H56" s="149"/>
      <c r="K56" s="149"/>
      <c r="P56" s="147"/>
      <c r="AO56" s="137"/>
    </row>
    <row r="57" spans="2:41" s="136" customFormat="1" ht="27" customHeight="1" x14ac:dyDescent="0.15">
      <c r="B57" s="147"/>
      <c r="C57" s="147"/>
      <c r="D57" s="148"/>
      <c r="E57" s="148"/>
      <c r="F57" s="148"/>
      <c r="H57" s="149"/>
      <c r="K57" s="149"/>
      <c r="P57" s="147"/>
      <c r="AO57" s="137"/>
    </row>
    <row r="58" spans="2:41" s="136" customFormat="1" ht="27" customHeight="1" x14ac:dyDescent="0.15">
      <c r="B58" s="147"/>
      <c r="C58" s="147"/>
      <c r="D58" s="148"/>
      <c r="E58" s="148"/>
      <c r="F58" s="148"/>
      <c r="H58" s="149"/>
      <c r="K58" s="149"/>
      <c r="P58" s="147"/>
      <c r="AO58" s="137"/>
    </row>
    <row r="59" spans="2:41" s="136" customFormat="1" ht="27" customHeight="1" x14ac:dyDescent="0.15">
      <c r="B59" s="147"/>
      <c r="C59" s="147"/>
      <c r="D59" s="148"/>
      <c r="E59" s="148"/>
      <c r="F59" s="148"/>
      <c r="H59" s="149"/>
      <c r="K59" s="149"/>
      <c r="P59" s="147"/>
      <c r="AO59" s="137"/>
    </row>
    <row r="60" spans="2:41" s="136" customFormat="1" ht="27" customHeight="1" x14ac:dyDescent="0.15">
      <c r="B60" s="147"/>
      <c r="C60" s="147"/>
      <c r="D60" s="148"/>
      <c r="E60" s="148"/>
      <c r="F60" s="148"/>
      <c r="H60" s="149"/>
      <c r="K60" s="149"/>
      <c r="P60" s="147"/>
      <c r="AO60" s="137"/>
    </row>
    <row r="61" spans="2:41" s="136" customFormat="1" ht="27" customHeight="1" x14ac:dyDescent="0.15">
      <c r="B61" s="147"/>
      <c r="C61" s="147"/>
      <c r="D61" s="148"/>
      <c r="E61" s="148"/>
      <c r="F61" s="148"/>
      <c r="H61" s="149"/>
      <c r="K61" s="149"/>
      <c r="P61" s="147"/>
      <c r="AO61" s="137"/>
    </row>
    <row r="62" spans="2:41" s="136" customFormat="1" ht="27" customHeight="1" x14ac:dyDescent="0.15">
      <c r="B62" s="147"/>
      <c r="C62" s="147"/>
      <c r="D62" s="148"/>
      <c r="E62" s="148"/>
      <c r="F62" s="148"/>
      <c r="H62" s="149"/>
      <c r="K62" s="149"/>
      <c r="P62" s="147"/>
      <c r="AO62" s="137"/>
    </row>
    <row r="63" spans="2:41" s="136" customFormat="1" ht="27" customHeight="1" x14ac:dyDescent="0.15">
      <c r="B63" s="147"/>
      <c r="C63" s="147"/>
      <c r="D63" s="148"/>
      <c r="E63" s="148"/>
      <c r="F63" s="148"/>
      <c r="H63" s="149"/>
      <c r="K63" s="149"/>
      <c r="P63" s="147"/>
      <c r="AO63" s="137"/>
    </row>
    <row r="64" spans="2:41" s="136" customFormat="1" ht="27" customHeight="1" x14ac:dyDescent="0.15">
      <c r="B64" s="147"/>
      <c r="C64" s="147"/>
      <c r="D64" s="148"/>
      <c r="E64" s="148"/>
      <c r="F64" s="148"/>
      <c r="H64" s="149"/>
      <c r="K64" s="149"/>
      <c r="P64" s="147"/>
      <c r="AO64" s="137"/>
    </row>
    <row r="65" spans="2:41" s="136" customFormat="1" ht="27" customHeight="1" x14ac:dyDescent="0.15">
      <c r="B65" s="147"/>
      <c r="C65" s="147"/>
      <c r="D65" s="148"/>
      <c r="E65" s="148"/>
      <c r="F65" s="148"/>
      <c r="H65" s="149"/>
      <c r="K65" s="149"/>
      <c r="P65" s="147"/>
      <c r="AO65" s="137"/>
    </row>
    <row r="66" spans="2:41" ht="27" customHeight="1" x14ac:dyDescent="0.1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50"/>
    </row>
    <row r="67" spans="2:41" ht="27" customHeight="1" x14ac:dyDescent="0.1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50"/>
    </row>
    <row r="68" spans="2:41" ht="27" customHeight="1" x14ac:dyDescent="0.1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50"/>
    </row>
    <row r="69" spans="2:41" ht="27" customHeight="1" x14ac:dyDescent="0.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50"/>
    </row>
    <row r="70" spans="2:41" ht="27" customHeight="1" x14ac:dyDescent="0.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50"/>
    </row>
    <row r="71" spans="2:41" ht="27" customHeight="1" x14ac:dyDescent="0.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50"/>
    </row>
    <row r="72" spans="2:41" ht="27" customHeight="1" x14ac:dyDescent="0.1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50"/>
    </row>
    <row r="73" spans="2:41" ht="27" customHeight="1" x14ac:dyDescent="0.1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50"/>
    </row>
    <row r="74" spans="2:41" ht="27" customHeight="1" x14ac:dyDescent="0.1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50"/>
    </row>
    <row r="75" spans="2:41" ht="27" customHeight="1" x14ac:dyDescent="0.1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50"/>
    </row>
    <row r="76" spans="2:41" ht="27" customHeight="1" x14ac:dyDescent="0.1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50"/>
    </row>
    <row r="77" spans="2:41" ht="27" customHeight="1" x14ac:dyDescent="0.1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50"/>
    </row>
    <row r="78" spans="2:41" ht="27" customHeight="1" x14ac:dyDescent="0.1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50"/>
    </row>
    <row r="79" spans="2:41" ht="27" customHeight="1" x14ac:dyDescent="0.1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50"/>
    </row>
    <row r="80" spans="2:41" ht="27" customHeight="1" x14ac:dyDescent="0.15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50"/>
    </row>
    <row r="81" spans="2:16" ht="27" customHeight="1" x14ac:dyDescent="0.15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50"/>
    </row>
    <row r="82" spans="2:16" ht="27" customHeight="1" x14ac:dyDescent="0.1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50"/>
    </row>
    <row r="83" spans="2:16" ht="27" customHeight="1" x14ac:dyDescent="0.1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50"/>
    </row>
    <row r="84" spans="2:16" ht="27" customHeight="1" x14ac:dyDescent="0.15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50"/>
    </row>
    <row r="85" spans="2:16" ht="27" customHeight="1" x14ac:dyDescent="0.1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50"/>
    </row>
    <row r="86" spans="2:16" ht="27" customHeight="1" x14ac:dyDescent="0.1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50"/>
    </row>
    <row r="87" spans="2:16" ht="27" customHeight="1" x14ac:dyDescent="0.1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50"/>
    </row>
    <row r="88" spans="2:16" ht="27" customHeight="1" x14ac:dyDescent="0.1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50"/>
    </row>
    <row r="89" spans="2:16" ht="27" customHeight="1" x14ac:dyDescent="0.1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50"/>
    </row>
    <row r="90" spans="2:16" ht="27" customHeight="1" x14ac:dyDescent="0.1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50"/>
    </row>
    <row r="91" spans="2:16" ht="27" customHeight="1" x14ac:dyDescent="0.1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50"/>
    </row>
    <row r="92" spans="2:16" ht="27" customHeight="1" x14ac:dyDescent="0.1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50"/>
    </row>
    <row r="93" spans="2:16" ht="27" customHeight="1" x14ac:dyDescent="0.1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50"/>
    </row>
    <row r="94" spans="2:16" ht="27" customHeight="1" x14ac:dyDescent="0.1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50"/>
    </row>
    <row r="95" spans="2:16" ht="27" customHeight="1" x14ac:dyDescent="0.1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50"/>
    </row>
    <row r="96" spans="2:16" ht="27" customHeight="1" x14ac:dyDescent="0.1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50"/>
    </row>
    <row r="97" spans="2:16" ht="27" customHeight="1" x14ac:dyDescent="0.1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50"/>
    </row>
    <row r="98" spans="2:16" ht="27" customHeight="1" x14ac:dyDescent="0.1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50"/>
    </row>
    <row r="99" spans="2:16" ht="27" customHeight="1" x14ac:dyDescent="0.1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50"/>
    </row>
    <row r="100" spans="2:16" ht="27" customHeight="1" x14ac:dyDescent="0.1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50"/>
    </row>
    <row r="101" spans="2:16" ht="27" customHeight="1" x14ac:dyDescent="0.1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50"/>
    </row>
    <row r="102" spans="2:16" ht="27" customHeight="1" x14ac:dyDescent="0.15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50"/>
    </row>
    <row r="103" spans="2:16" ht="27" customHeight="1" x14ac:dyDescent="0.15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50"/>
    </row>
    <row r="104" spans="2:16" ht="27" customHeight="1" x14ac:dyDescent="0.15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50"/>
    </row>
    <row r="105" spans="2:16" ht="27" customHeight="1" x14ac:dyDescent="0.15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50"/>
    </row>
    <row r="106" spans="2:16" ht="27" customHeight="1" x14ac:dyDescent="0.15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50"/>
    </row>
    <row r="107" spans="2:16" ht="27" customHeight="1" x14ac:dyDescent="0.15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50"/>
    </row>
    <row r="108" spans="2:16" ht="27" customHeight="1" x14ac:dyDescent="0.15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50"/>
    </row>
    <row r="109" spans="2:16" ht="27" customHeight="1" x14ac:dyDescent="0.15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50"/>
    </row>
    <row r="110" spans="2:16" ht="27" customHeight="1" x14ac:dyDescent="0.15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50"/>
    </row>
    <row r="111" spans="2:16" ht="27" customHeight="1" x14ac:dyDescent="0.15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50"/>
    </row>
    <row r="112" spans="2:16" ht="27" customHeight="1" x14ac:dyDescent="0.15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50"/>
    </row>
    <row r="113" spans="2:16" ht="27" customHeight="1" x14ac:dyDescent="0.15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50"/>
    </row>
    <row r="114" spans="2:16" ht="27" customHeight="1" x14ac:dyDescent="0.15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50"/>
    </row>
    <row r="115" spans="2:16" ht="27" customHeight="1" x14ac:dyDescent="0.15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50"/>
    </row>
    <row r="116" spans="2:16" ht="27" customHeight="1" x14ac:dyDescent="0.1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50"/>
    </row>
    <row r="117" spans="2:16" ht="27" customHeight="1" x14ac:dyDescent="0.1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50"/>
    </row>
    <row r="118" spans="2:16" ht="27" customHeight="1" x14ac:dyDescent="0.1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50"/>
    </row>
    <row r="119" spans="2:16" ht="27" customHeight="1" x14ac:dyDescent="0.15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50"/>
    </row>
    <row r="120" spans="2:16" ht="27" customHeight="1" x14ac:dyDescent="0.15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50"/>
    </row>
    <row r="121" spans="2:16" ht="27" customHeight="1" x14ac:dyDescent="0.15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50"/>
    </row>
    <row r="122" spans="2:16" ht="27" customHeight="1" x14ac:dyDescent="0.15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50"/>
    </row>
    <row r="123" spans="2:16" ht="27" customHeight="1" x14ac:dyDescent="0.15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50"/>
    </row>
    <row r="124" spans="2:16" ht="27" customHeight="1" x14ac:dyDescent="0.15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50"/>
    </row>
    <row r="125" spans="2:16" ht="27" customHeight="1" x14ac:dyDescent="0.15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50"/>
    </row>
    <row r="126" spans="2:16" ht="27" customHeight="1" x14ac:dyDescent="0.15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50"/>
    </row>
    <row r="127" spans="2:16" ht="27" customHeight="1" x14ac:dyDescent="0.15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50"/>
    </row>
    <row r="128" spans="2:16" ht="27" customHeight="1" x14ac:dyDescent="0.15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50"/>
    </row>
    <row r="129" spans="2:16" ht="27" customHeight="1" x14ac:dyDescent="0.15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50"/>
    </row>
    <row r="130" spans="2:16" ht="27" customHeight="1" x14ac:dyDescent="0.15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50"/>
    </row>
    <row r="131" spans="2:16" ht="27" customHeight="1" x14ac:dyDescent="0.15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50"/>
    </row>
    <row r="132" spans="2:16" ht="27" customHeight="1" x14ac:dyDescent="0.15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50"/>
    </row>
    <row r="133" spans="2:16" ht="27" customHeight="1" x14ac:dyDescent="0.15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50"/>
    </row>
    <row r="134" spans="2:16" ht="27" customHeight="1" x14ac:dyDescent="0.15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50"/>
    </row>
    <row r="135" spans="2:16" ht="27" customHeight="1" x14ac:dyDescent="0.15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50"/>
    </row>
    <row r="136" spans="2:16" ht="27" customHeight="1" x14ac:dyDescent="0.15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50"/>
    </row>
    <row r="137" spans="2:16" ht="27" customHeight="1" x14ac:dyDescent="0.15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50"/>
    </row>
    <row r="138" spans="2:16" ht="27" customHeight="1" x14ac:dyDescent="0.15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50"/>
    </row>
    <row r="139" spans="2:16" ht="27" customHeight="1" x14ac:dyDescent="0.15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50"/>
    </row>
    <row r="140" spans="2:16" ht="27" customHeight="1" x14ac:dyDescent="0.15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50"/>
    </row>
    <row r="141" spans="2:16" ht="27" customHeight="1" x14ac:dyDescent="0.15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50"/>
    </row>
    <row r="142" spans="2:16" ht="27" customHeight="1" x14ac:dyDescent="0.15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50"/>
    </row>
    <row r="143" spans="2:16" ht="27" customHeight="1" x14ac:dyDescent="0.15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50"/>
    </row>
    <row r="144" spans="2:16" ht="27" customHeight="1" x14ac:dyDescent="0.15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50"/>
    </row>
    <row r="145" spans="2:16" ht="27" customHeight="1" x14ac:dyDescent="0.15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50"/>
    </row>
    <row r="146" spans="2:16" ht="27" customHeight="1" x14ac:dyDescent="0.15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50"/>
    </row>
    <row r="147" spans="2:16" ht="27" customHeight="1" x14ac:dyDescent="0.15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50"/>
    </row>
    <row r="148" spans="2:16" ht="27" customHeight="1" x14ac:dyDescent="0.15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50"/>
    </row>
    <row r="149" spans="2:16" ht="27" customHeight="1" x14ac:dyDescent="0.15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50"/>
    </row>
    <row r="150" spans="2:16" ht="27" customHeight="1" x14ac:dyDescent="0.15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50"/>
    </row>
    <row r="151" spans="2:16" ht="27" customHeight="1" x14ac:dyDescent="0.1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50"/>
    </row>
    <row r="152" spans="2:16" ht="27" customHeight="1" x14ac:dyDescent="0.15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50"/>
    </row>
    <row r="153" spans="2:16" ht="27" customHeight="1" x14ac:dyDescent="0.15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50"/>
    </row>
    <row r="154" spans="2:16" ht="27" customHeight="1" x14ac:dyDescent="0.15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50"/>
    </row>
    <row r="155" spans="2:16" ht="27" customHeight="1" x14ac:dyDescent="0.15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50"/>
    </row>
    <row r="156" spans="2:16" ht="27" customHeight="1" x14ac:dyDescent="0.15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50"/>
    </row>
    <row r="157" spans="2:16" ht="27" customHeight="1" x14ac:dyDescent="0.15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50"/>
    </row>
    <row r="158" spans="2:16" ht="27" customHeight="1" x14ac:dyDescent="0.15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50"/>
    </row>
    <row r="159" spans="2:16" ht="27" customHeight="1" x14ac:dyDescent="0.15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50"/>
    </row>
    <row r="160" spans="2:16" ht="27" customHeight="1" x14ac:dyDescent="0.15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50"/>
    </row>
    <row r="161" spans="2:16" ht="27" customHeight="1" x14ac:dyDescent="0.15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50"/>
    </row>
    <row r="162" spans="2:16" ht="27" customHeight="1" x14ac:dyDescent="0.15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50"/>
    </row>
    <row r="163" spans="2:16" ht="27" customHeight="1" x14ac:dyDescent="0.15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50"/>
    </row>
    <row r="164" spans="2:16" ht="27" customHeight="1" x14ac:dyDescent="0.15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50"/>
    </row>
    <row r="165" spans="2:16" ht="27" customHeight="1" x14ac:dyDescent="0.15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50"/>
    </row>
    <row r="166" spans="2:16" ht="27" customHeight="1" x14ac:dyDescent="0.15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50"/>
    </row>
    <row r="167" spans="2:16" ht="27" customHeight="1" x14ac:dyDescent="0.1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50"/>
    </row>
    <row r="168" spans="2:16" ht="27" customHeight="1" x14ac:dyDescent="0.1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50"/>
    </row>
    <row r="169" spans="2:16" ht="27" customHeight="1" x14ac:dyDescent="0.1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50"/>
    </row>
    <row r="170" spans="2:16" ht="27" customHeight="1" x14ac:dyDescent="0.1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50"/>
    </row>
    <row r="171" spans="2:16" ht="27" customHeight="1" x14ac:dyDescent="0.1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50"/>
    </row>
    <row r="172" spans="2:16" ht="27" customHeight="1" x14ac:dyDescent="0.1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50"/>
    </row>
    <row r="173" spans="2:16" ht="27" customHeight="1" x14ac:dyDescent="0.1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50"/>
    </row>
    <row r="174" spans="2:16" ht="27" customHeight="1" x14ac:dyDescent="0.1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50"/>
    </row>
    <row r="175" spans="2:16" ht="27" customHeight="1" x14ac:dyDescent="0.1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50"/>
    </row>
    <row r="176" spans="2:16" ht="27" customHeight="1" x14ac:dyDescent="0.1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50"/>
    </row>
    <row r="177" spans="2:16" ht="27" customHeight="1" x14ac:dyDescent="0.1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50"/>
    </row>
    <row r="178" spans="2:16" ht="27" customHeight="1" x14ac:dyDescent="0.1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50"/>
    </row>
    <row r="179" spans="2:16" ht="27" customHeight="1" x14ac:dyDescent="0.1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50"/>
    </row>
    <row r="180" spans="2:16" ht="27" customHeight="1" x14ac:dyDescent="0.1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50"/>
    </row>
    <row r="181" spans="2:16" ht="27" customHeight="1" x14ac:dyDescent="0.1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50"/>
    </row>
    <row r="182" spans="2:16" ht="27" customHeight="1" x14ac:dyDescent="0.1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50"/>
    </row>
    <row r="183" spans="2:16" ht="27" customHeight="1" x14ac:dyDescent="0.1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50"/>
    </row>
    <row r="184" spans="2:16" ht="27" customHeight="1" x14ac:dyDescent="0.1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50"/>
    </row>
    <row r="185" spans="2:16" ht="27" customHeight="1" x14ac:dyDescent="0.1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50"/>
    </row>
    <row r="186" spans="2:16" ht="27" customHeight="1" x14ac:dyDescent="0.1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50"/>
    </row>
    <row r="187" spans="2:16" ht="27" customHeight="1" x14ac:dyDescent="0.1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50"/>
    </row>
    <row r="188" spans="2:16" ht="27" customHeight="1" x14ac:dyDescent="0.1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50"/>
    </row>
    <row r="189" spans="2:16" ht="27" customHeight="1" x14ac:dyDescent="0.1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50"/>
    </row>
    <row r="190" spans="2:16" ht="27" customHeight="1" x14ac:dyDescent="0.1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50"/>
    </row>
    <row r="191" spans="2:16" ht="27" customHeight="1" x14ac:dyDescent="0.1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50"/>
    </row>
    <row r="192" spans="2:16" ht="27" customHeight="1" x14ac:dyDescent="0.1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50"/>
    </row>
    <row r="193" spans="2:16" ht="27" customHeight="1" x14ac:dyDescent="0.1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50"/>
    </row>
    <row r="194" spans="2:16" ht="27" customHeight="1" x14ac:dyDescent="0.1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50"/>
    </row>
    <row r="195" spans="2:16" ht="27" customHeight="1" x14ac:dyDescent="0.1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50"/>
    </row>
    <row r="196" spans="2:16" ht="27" customHeight="1" x14ac:dyDescent="0.1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50"/>
    </row>
    <row r="197" spans="2:16" ht="27" customHeight="1" x14ac:dyDescent="0.1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50"/>
    </row>
    <row r="198" spans="2:16" ht="27" customHeight="1" x14ac:dyDescent="0.1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50"/>
    </row>
    <row r="199" spans="2:16" ht="27" customHeight="1" x14ac:dyDescent="0.1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50"/>
    </row>
    <row r="200" spans="2:16" ht="27" customHeight="1" x14ac:dyDescent="0.1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50"/>
    </row>
    <row r="201" spans="2:16" ht="27" customHeight="1" x14ac:dyDescent="0.1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50"/>
    </row>
    <row r="202" spans="2:16" ht="27" customHeight="1" x14ac:dyDescent="0.1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50"/>
    </row>
    <row r="203" spans="2:16" ht="27" customHeight="1" x14ac:dyDescent="0.1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50"/>
    </row>
    <row r="204" spans="2:16" ht="27" customHeight="1" x14ac:dyDescent="0.1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50"/>
    </row>
    <row r="205" spans="2:16" ht="27" customHeight="1" x14ac:dyDescent="0.1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50"/>
    </row>
    <row r="206" spans="2:16" ht="27" customHeight="1" x14ac:dyDescent="0.1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50"/>
    </row>
    <row r="207" spans="2:16" ht="27" customHeight="1" x14ac:dyDescent="0.1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50"/>
    </row>
    <row r="208" spans="2:16" ht="27" customHeight="1" x14ac:dyDescent="0.1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50"/>
    </row>
    <row r="209" spans="2:16" ht="27" customHeight="1" x14ac:dyDescent="0.1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50"/>
    </row>
    <row r="210" spans="2:16" ht="27" customHeight="1" x14ac:dyDescent="0.1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50"/>
    </row>
    <row r="211" spans="2:16" ht="27" customHeight="1" x14ac:dyDescent="0.1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50"/>
    </row>
    <row r="212" spans="2:16" ht="27" customHeight="1" x14ac:dyDescent="0.1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50"/>
    </row>
    <row r="213" spans="2:16" ht="27" customHeight="1" x14ac:dyDescent="0.1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50"/>
    </row>
    <row r="214" spans="2:16" ht="27" customHeight="1" x14ac:dyDescent="0.1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50"/>
    </row>
    <row r="215" spans="2:16" ht="27" customHeight="1" x14ac:dyDescent="0.1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50"/>
    </row>
    <row r="216" spans="2:16" ht="27" customHeight="1" x14ac:dyDescent="0.1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50"/>
    </row>
    <row r="217" spans="2:16" ht="27" customHeight="1" x14ac:dyDescent="0.1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50"/>
    </row>
    <row r="218" spans="2:16" ht="27" customHeight="1" x14ac:dyDescent="0.1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50"/>
    </row>
    <row r="219" spans="2:16" ht="27" customHeight="1" x14ac:dyDescent="0.1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50"/>
    </row>
    <row r="220" spans="2:16" ht="27" customHeight="1" x14ac:dyDescent="0.1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50"/>
    </row>
    <row r="221" spans="2:16" ht="27" customHeight="1" x14ac:dyDescent="0.1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50"/>
    </row>
    <row r="222" spans="2:16" ht="27" customHeight="1" x14ac:dyDescent="0.1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50"/>
    </row>
    <row r="223" spans="2:16" ht="27" customHeight="1" x14ac:dyDescent="0.1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50"/>
    </row>
    <row r="224" spans="2:16" ht="27" customHeight="1" x14ac:dyDescent="0.1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50"/>
    </row>
    <row r="225" spans="2:16" ht="27" customHeight="1" x14ac:dyDescent="0.1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50"/>
    </row>
    <row r="226" spans="2:16" ht="27" customHeight="1" x14ac:dyDescent="0.1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50"/>
    </row>
    <row r="227" spans="2:16" ht="27" customHeight="1" x14ac:dyDescent="0.1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50"/>
    </row>
    <row r="228" spans="2:16" ht="27" customHeight="1" x14ac:dyDescent="0.1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50"/>
    </row>
    <row r="229" spans="2:16" ht="27" customHeight="1" x14ac:dyDescent="0.1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50"/>
    </row>
    <row r="230" spans="2:16" ht="27" customHeight="1" x14ac:dyDescent="0.1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50"/>
    </row>
    <row r="231" spans="2:16" ht="27" customHeight="1" x14ac:dyDescent="0.1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50"/>
    </row>
    <row r="232" spans="2:16" ht="27" customHeight="1" x14ac:dyDescent="0.1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50"/>
    </row>
    <row r="233" spans="2:16" ht="27" customHeight="1" x14ac:dyDescent="0.1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50"/>
    </row>
    <row r="234" spans="2:16" ht="27" customHeight="1" x14ac:dyDescent="0.1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50"/>
    </row>
    <row r="235" spans="2:16" ht="27" customHeight="1" x14ac:dyDescent="0.1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50"/>
    </row>
    <row r="236" spans="2:16" ht="27" customHeight="1" x14ac:dyDescent="0.1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50"/>
    </row>
    <row r="237" spans="2:16" ht="27" customHeight="1" x14ac:dyDescent="0.1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50"/>
    </row>
    <row r="238" spans="2:16" ht="27" customHeight="1" x14ac:dyDescent="0.1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50"/>
    </row>
    <row r="239" spans="2:16" ht="27" customHeight="1" x14ac:dyDescent="0.1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50"/>
    </row>
    <row r="240" spans="2:16" ht="27" customHeight="1" x14ac:dyDescent="0.1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50"/>
    </row>
    <row r="241" spans="2:16" ht="27" customHeight="1" x14ac:dyDescent="0.1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50"/>
    </row>
    <row r="242" spans="2:16" ht="27" customHeight="1" x14ac:dyDescent="0.1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50"/>
    </row>
    <row r="243" spans="2:16" ht="27" customHeight="1" x14ac:dyDescent="0.1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50"/>
    </row>
    <row r="244" spans="2:16" ht="27" customHeight="1" x14ac:dyDescent="0.1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50"/>
    </row>
    <row r="245" spans="2:16" ht="27" customHeight="1" x14ac:dyDescent="0.1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50"/>
    </row>
    <row r="246" spans="2:16" ht="27" customHeight="1" x14ac:dyDescent="0.1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50"/>
    </row>
    <row r="247" spans="2:16" ht="27" customHeight="1" x14ac:dyDescent="0.1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50"/>
    </row>
    <row r="248" spans="2:16" ht="27" customHeight="1" x14ac:dyDescent="0.1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50"/>
    </row>
    <row r="249" spans="2:16" ht="27" customHeight="1" x14ac:dyDescent="0.1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50"/>
    </row>
    <row r="250" spans="2:16" ht="27" customHeight="1" x14ac:dyDescent="0.1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50"/>
    </row>
    <row r="251" spans="2:16" ht="27" customHeight="1" x14ac:dyDescent="0.1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50"/>
    </row>
    <row r="252" spans="2:16" ht="27" customHeight="1" x14ac:dyDescent="0.1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50"/>
    </row>
    <row r="253" spans="2:16" ht="27" customHeight="1" x14ac:dyDescent="0.1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50"/>
    </row>
    <row r="254" spans="2:16" ht="27" customHeight="1" x14ac:dyDescent="0.1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50"/>
    </row>
    <row r="255" spans="2:16" ht="27" customHeight="1" x14ac:dyDescent="0.15"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50"/>
    </row>
    <row r="256" spans="2:16" ht="27" customHeight="1" x14ac:dyDescent="0.15"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50"/>
    </row>
    <row r="257" spans="2:16" ht="27" customHeight="1" x14ac:dyDescent="0.15"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50"/>
    </row>
    <row r="258" spans="2:16" ht="27" customHeight="1" x14ac:dyDescent="0.15"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50"/>
    </row>
    <row r="259" spans="2:16" ht="27" customHeight="1" x14ac:dyDescent="0.15"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50"/>
    </row>
  </sheetData>
  <sheetProtection algorithmName="SHA-512" hashValue="dTCobDVt9fc3olWumg+9li1u3htzVrZpPu/+mgbnY6yXnvVRbSvL1sQZ5qgM2mMFY1MuiZQZ080X16ne4c+YZA==" saltValue="f/bC2CHU1JkcNdAI05xbpA==" spinCount="100000" sheet="1" objects="1" scenarios="1"/>
  <mergeCells count="7">
    <mergeCell ref="B1:AO1"/>
    <mergeCell ref="B49:P49"/>
    <mergeCell ref="D50:L50"/>
    <mergeCell ref="M50:O50"/>
    <mergeCell ref="D2:O2"/>
    <mergeCell ref="P2:AA2"/>
    <mergeCell ref="AB2:AM2"/>
  </mergeCells>
  <phoneticPr fontId="0" type="noConversion"/>
  <conditionalFormatting sqref="B48:C49 AP48:IY49 D48:AN48 R49:AO49">
    <cfRule type="cellIs" dxfId="3" priority="5" stopIfTrue="1" operator="between">
      <formula>#REF!</formula>
      <formula>#REF!</formula>
    </cfRule>
  </conditionalFormatting>
  <conditionalFormatting sqref="D45:AM45">
    <cfRule type="cellIs" dxfId="2" priority="1" operator="lessThan">
      <formula>0</formula>
    </cfRule>
  </conditionalFormatting>
  <printOptions horizontalCentered="1"/>
  <pageMargins left="0.39370078740157483" right="0" top="1.21" bottom="0" header="0" footer="0"/>
  <pageSetup paperSize="9" scale="48" orientation="landscape" r:id="rId1"/>
  <headerFooter alignWithMargins="0">
    <oddFooter>&amp;LOs numeros apresentados são projeções baseados em dados reais, porém não servem como garantia ou compromisso de resultado aos franqueados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9"/>
  <sheetViews>
    <sheetView showGridLines="0" workbookViewId="0">
      <selection activeCell="B18" sqref="B18"/>
    </sheetView>
  </sheetViews>
  <sheetFormatPr baseColWidth="10" defaultColWidth="9" defaultRowHeight="13" x14ac:dyDescent="0.15"/>
  <cols>
    <col min="1" max="4" width="32.59765625" customWidth="1"/>
    <col min="5" max="9" width="12.796875" customWidth="1"/>
  </cols>
  <sheetData>
    <row r="2" spans="1:4" ht="24" x14ac:dyDescent="0.15">
      <c r="A2" s="463" t="s">
        <v>132</v>
      </c>
      <c r="B2" s="463"/>
      <c r="C2" s="463"/>
      <c r="D2" s="463"/>
    </row>
    <row r="3" spans="1:4" ht="16" x14ac:dyDescent="0.2">
      <c r="A3" s="464" t="s">
        <v>51</v>
      </c>
      <c r="B3" s="464"/>
      <c r="C3" s="1" t="s">
        <v>52</v>
      </c>
      <c r="D3" s="1" t="s">
        <v>125</v>
      </c>
    </row>
    <row r="4" spans="1:4" ht="16" x14ac:dyDescent="0.2">
      <c r="A4" s="2">
        <v>0</v>
      </c>
      <c r="B4" s="2">
        <v>180000</v>
      </c>
      <c r="C4" s="151">
        <v>0.04</v>
      </c>
      <c r="D4" s="152">
        <v>0</v>
      </c>
    </row>
    <row r="5" spans="1:4" ht="16" x14ac:dyDescent="0.2">
      <c r="A5" s="2">
        <v>180000.01</v>
      </c>
      <c r="B5" s="2">
        <v>360000</v>
      </c>
      <c r="C5" s="151">
        <v>7.2999999999999995E-2</v>
      </c>
      <c r="D5" s="152">
        <v>5940</v>
      </c>
    </row>
    <row r="6" spans="1:4" ht="16" x14ac:dyDescent="0.2">
      <c r="A6" s="2">
        <v>360000.01</v>
      </c>
      <c r="B6" s="2">
        <v>720000</v>
      </c>
      <c r="C6" s="151">
        <v>9.5000000000000001E-2</v>
      </c>
      <c r="D6" s="152">
        <v>13860</v>
      </c>
    </row>
    <row r="7" spans="1:4" ht="16" x14ac:dyDescent="0.2">
      <c r="A7" s="2">
        <v>720000.01</v>
      </c>
      <c r="B7" s="2">
        <v>1800000</v>
      </c>
      <c r="C7" s="151">
        <v>0.107</v>
      </c>
      <c r="D7" s="152">
        <v>22500</v>
      </c>
    </row>
    <row r="8" spans="1:4" ht="16" x14ac:dyDescent="0.2">
      <c r="A8" s="2">
        <v>1800000.01</v>
      </c>
      <c r="B8" s="2">
        <v>3600000</v>
      </c>
      <c r="C8" s="151">
        <v>0.14299999999999999</v>
      </c>
      <c r="D8" s="152">
        <v>87300</v>
      </c>
    </row>
    <row r="9" spans="1:4" ht="16" x14ac:dyDescent="0.2">
      <c r="A9" s="2">
        <v>3600000.01</v>
      </c>
      <c r="B9" s="2">
        <v>4800000</v>
      </c>
      <c r="C9" s="151">
        <v>0.19</v>
      </c>
      <c r="D9" s="152">
        <v>378000</v>
      </c>
    </row>
  </sheetData>
  <mergeCells count="2">
    <mergeCell ref="A2:D2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AA98-594C-4CFF-B1E0-D60E58FC49E0}">
  <sheetPr>
    <outlinePr showOutlineSymbols="0"/>
  </sheetPr>
  <dimension ref="B1:O55"/>
  <sheetViews>
    <sheetView showGridLines="0" showRowColHeaders="0" showOutlineSymbols="0" zoomScaleNormal="100" workbookViewId="0">
      <pane ySplit="1" topLeftCell="A2" activePane="bottomLeft" state="frozen"/>
      <selection pane="bottomLeft" activeCell="D15" sqref="D15:H26"/>
    </sheetView>
  </sheetViews>
  <sheetFormatPr baseColWidth="10" defaultColWidth="9.3984375" defaultRowHeight="15" x14ac:dyDescent="0.2"/>
  <cols>
    <col min="1" max="3" width="1.3984375" style="5" customWidth="1"/>
    <col min="4" max="4" width="24.59765625" style="5" customWidth="1"/>
    <col min="5" max="6" width="13.3984375" style="5" customWidth="1"/>
    <col min="7" max="7" width="5" style="5" customWidth="1"/>
    <col min="8" max="8" width="19.3984375" style="5" customWidth="1"/>
    <col min="9" max="9" width="1.3984375" style="5" customWidth="1"/>
    <col min="10" max="13" width="9.3984375" style="5"/>
    <col min="14" max="14" width="1.3984375" style="5" customWidth="1"/>
    <col min="15" max="15" width="9.3984375" style="27"/>
    <col min="16" max="16384" width="9.3984375" style="5"/>
  </cols>
  <sheetData>
    <row r="1" spans="2:14" s="404" customFormat="1" ht="34" customHeight="1" x14ac:dyDescent="0.15">
      <c r="D1" s="405"/>
      <c r="E1" s="406"/>
      <c r="F1" s="405"/>
    </row>
    <row r="2" spans="2:14" s="80" customFormat="1" ht="40" customHeight="1" x14ac:dyDescent="0.15">
      <c r="D2" s="81"/>
      <c r="E2" s="82"/>
      <c r="F2" s="81"/>
    </row>
    <row r="3" spans="2:14" ht="7" customHeight="1" x14ac:dyDescent="0.2"/>
    <row r="4" spans="2:14" ht="78" customHeight="1" x14ac:dyDescent="0.2">
      <c r="B4" s="219"/>
      <c r="C4" s="480" t="s">
        <v>65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220"/>
    </row>
    <row r="5" spans="2:14" ht="4.5" customHeight="1" x14ac:dyDescent="0.2">
      <c r="B5" s="436"/>
      <c r="C5" s="437"/>
      <c r="D5" s="438"/>
      <c r="E5" s="437"/>
      <c r="F5" s="437"/>
      <c r="G5" s="437"/>
      <c r="H5" s="437"/>
      <c r="I5" s="437"/>
      <c r="J5" s="437"/>
      <c r="K5" s="437"/>
      <c r="L5" s="437"/>
      <c r="M5" s="437"/>
      <c r="N5" s="439"/>
    </row>
    <row r="6" spans="2:14" x14ac:dyDescent="0.2">
      <c r="B6" s="221"/>
      <c r="C6" s="222"/>
      <c r="D6" s="223"/>
      <c r="E6" s="222"/>
      <c r="F6" s="222"/>
      <c r="G6" s="222"/>
      <c r="H6" s="222"/>
      <c r="I6" s="222"/>
      <c r="J6" s="222"/>
      <c r="K6" s="222"/>
      <c r="L6" s="222"/>
      <c r="M6" s="222"/>
      <c r="N6" s="224"/>
    </row>
    <row r="7" spans="2:14" ht="6.75" customHeight="1" x14ac:dyDescent="0.2">
      <c r="B7" s="221"/>
      <c r="C7" s="6"/>
      <c r="D7" s="7"/>
      <c r="E7" s="7"/>
      <c r="F7" s="7"/>
      <c r="G7" s="7"/>
      <c r="H7" s="7"/>
      <c r="I7" s="7"/>
      <c r="J7" s="7"/>
      <c r="K7" s="7"/>
      <c r="L7" s="7"/>
      <c r="M7" s="8"/>
      <c r="N7" s="224"/>
    </row>
    <row r="8" spans="2:14" ht="16" x14ac:dyDescent="0.2">
      <c r="B8" s="221"/>
      <c r="C8" s="9"/>
      <c r="D8" s="225" t="s">
        <v>66</v>
      </c>
      <c r="E8" s="222"/>
      <c r="F8" s="222"/>
      <c r="G8" s="477" t="s">
        <v>178</v>
      </c>
      <c r="H8" s="478"/>
      <c r="I8" s="478"/>
      <c r="J8" s="478"/>
      <c r="K8" s="478"/>
      <c r="L8" s="479"/>
      <c r="M8" s="10"/>
      <c r="N8" s="224"/>
    </row>
    <row r="9" spans="2:14" ht="5.25" customHeight="1" x14ac:dyDescent="0.2">
      <c r="B9" s="221"/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  <c r="N9" s="224"/>
    </row>
    <row r="10" spans="2:14" ht="5.25" customHeight="1" x14ac:dyDescent="0.2">
      <c r="B10" s="221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4"/>
    </row>
    <row r="11" spans="2:14" ht="5.25" customHeight="1" x14ac:dyDescent="0.2">
      <c r="B11" s="221"/>
      <c r="C11" s="6"/>
      <c r="D11" s="7"/>
      <c r="E11" s="7"/>
      <c r="F11" s="7"/>
      <c r="G11" s="7"/>
      <c r="H11" s="7"/>
      <c r="I11" s="7"/>
      <c r="J11" s="7"/>
      <c r="K11" s="7"/>
      <c r="L11" s="7"/>
      <c r="M11" s="8"/>
      <c r="N11" s="224"/>
    </row>
    <row r="12" spans="2:14" x14ac:dyDescent="0.2">
      <c r="B12" s="221"/>
      <c r="C12" s="440"/>
      <c r="D12" s="441" t="s">
        <v>67</v>
      </c>
      <c r="E12" s="442"/>
      <c r="F12" s="442"/>
      <c r="G12" s="442"/>
      <c r="H12" s="442"/>
      <c r="I12" s="222"/>
      <c r="J12" s="441" t="s">
        <v>68</v>
      </c>
      <c r="K12" s="443"/>
      <c r="L12" s="443"/>
      <c r="M12" s="444"/>
      <c r="N12" s="224"/>
    </row>
    <row r="13" spans="2:14" ht="5.25" customHeight="1" x14ac:dyDescent="0.2">
      <c r="B13" s="221"/>
      <c r="C13" s="9"/>
      <c r="D13" s="222"/>
      <c r="E13" s="222"/>
      <c r="F13" s="222"/>
      <c r="G13" s="222"/>
      <c r="H13" s="222"/>
      <c r="I13" s="222"/>
      <c r="J13" s="222"/>
      <c r="K13" s="222"/>
      <c r="L13" s="222"/>
      <c r="M13" s="14"/>
      <c r="N13" s="224"/>
    </row>
    <row r="14" spans="2:14" ht="13.5" customHeight="1" x14ac:dyDescent="0.2">
      <c r="B14" s="221"/>
      <c r="C14" s="9"/>
      <c r="D14" s="226"/>
      <c r="E14" s="222"/>
      <c r="F14" s="222"/>
      <c r="G14" s="222"/>
      <c r="H14" s="218"/>
      <c r="I14" s="222"/>
      <c r="J14" s="465" t="s">
        <v>79</v>
      </c>
      <c r="K14" s="466"/>
      <c r="L14" s="466"/>
      <c r="M14" s="467"/>
      <c r="N14" s="224"/>
    </row>
    <row r="15" spans="2:14" ht="16" customHeight="1" x14ac:dyDescent="0.2">
      <c r="B15" s="221"/>
      <c r="C15" s="9"/>
      <c r="D15" s="481"/>
      <c r="E15" s="481"/>
      <c r="F15" s="481"/>
      <c r="G15" s="481"/>
      <c r="H15" s="481"/>
      <c r="I15" s="222"/>
      <c r="J15" s="468">
        <f>'Fluxo de Caixa'!AN46</f>
        <v>0.41809014157682822</v>
      </c>
      <c r="K15" s="469"/>
      <c r="L15" s="469"/>
      <c r="M15" s="470"/>
      <c r="N15" s="224"/>
    </row>
    <row r="16" spans="2:14" ht="15" customHeight="1" x14ac:dyDescent="0.2">
      <c r="B16" s="221"/>
      <c r="C16" s="9"/>
      <c r="D16" s="481"/>
      <c r="E16" s="481"/>
      <c r="F16" s="481"/>
      <c r="G16" s="481"/>
      <c r="H16" s="481"/>
      <c r="I16" s="222"/>
      <c r="J16" s="471"/>
      <c r="K16" s="472"/>
      <c r="L16" s="472"/>
      <c r="M16" s="473"/>
      <c r="N16" s="224"/>
    </row>
    <row r="17" spans="2:14" ht="15" customHeight="1" x14ac:dyDescent="0.2">
      <c r="B17" s="221"/>
      <c r="C17" s="9"/>
      <c r="D17" s="481"/>
      <c r="E17" s="481"/>
      <c r="F17" s="481"/>
      <c r="G17" s="481"/>
      <c r="H17" s="481"/>
      <c r="I17" s="222"/>
      <c r="J17" s="227"/>
      <c r="K17" s="227"/>
      <c r="L17" s="227"/>
      <c r="M17" s="15"/>
      <c r="N17" s="224"/>
    </row>
    <row r="18" spans="2:14" ht="16" customHeight="1" x14ac:dyDescent="0.2">
      <c r="B18" s="221"/>
      <c r="C18" s="9"/>
      <c r="D18" s="481"/>
      <c r="E18" s="481"/>
      <c r="F18" s="481"/>
      <c r="G18" s="481"/>
      <c r="H18" s="481"/>
      <c r="I18" s="222"/>
      <c r="J18" s="474" t="s">
        <v>80</v>
      </c>
      <c r="K18" s="475"/>
      <c r="L18" s="475"/>
      <c r="M18" s="476"/>
      <c r="N18" s="224"/>
    </row>
    <row r="19" spans="2:14" ht="15" customHeight="1" x14ac:dyDescent="0.2">
      <c r="B19" s="221"/>
      <c r="C19" s="9"/>
      <c r="D19" s="481"/>
      <c r="E19" s="481"/>
      <c r="F19" s="481"/>
      <c r="G19" s="481"/>
      <c r="H19" s="481"/>
      <c r="I19" s="222"/>
      <c r="J19" s="490">
        <f>_xlfn.RRI(60,'Fluxo de Caixa'!M50,'Fluxo de Caixa'!AO48)</f>
        <v>5.7095740774270265E-2</v>
      </c>
      <c r="K19" s="491"/>
      <c r="L19" s="491"/>
      <c r="M19" s="492"/>
      <c r="N19" s="224"/>
    </row>
    <row r="20" spans="2:14" ht="15" customHeight="1" x14ac:dyDescent="0.2">
      <c r="B20" s="221"/>
      <c r="C20" s="9"/>
      <c r="D20" s="481"/>
      <c r="E20" s="481"/>
      <c r="F20" s="481"/>
      <c r="G20" s="481"/>
      <c r="H20" s="481"/>
      <c r="I20" s="222"/>
      <c r="J20" s="493"/>
      <c r="K20" s="494"/>
      <c r="L20" s="494"/>
      <c r="M20" s="495"/>
      <c r="N20" s="224"/>
    </row>
    <row r="21" spans="2:14" ht="15" customHeight="1" x14ac:dyDescent="0.2">
      <c r="B21" s="221"/>
      <c r="C21" s="9"/>
      <c r="D21" s="481"/>
      <c r="E21" s="481"/>
      <c r="F21" s="481"/>
      <c r="G21" s="481"/>
      <c r="H21" s="481"/>
      <c r="I21" s="222"/>
      <c r="J21" s="228"/>
      <c r="K21" s="228"/>
      <c r="L21" s="228"/>
      <c r="M21" s="16"/>
      <c r="N21" s="224"/>
    </row>
    <row r="22" spans="2:14" ht="15" customHeight="1" x14ac:dyDescent="0.2">
      <c r="B22" s="221"/>
      <c r="C22" s="9"/>
      <c r="D22" s="481"/>
      <c r="E22" s="481"/>
      <c r="F22" s="481"/>
      <c r="G22" s="481"/>
      <c r="H22" s="481"/>
      <c r="I22" s="222"/>
      <c r="J22" s="482" t="s">
        <v>152</v>
      </c>
      <c r="K22" s="483"/>
      <c r="L22" s="484" t="s">
        <v>69</v>
      </c>
      <c r="M22" s="485"/>
      <c r="N22" s="224"/>
    </row>
    <row r="23" spans="2:14" ht="15" customHeight="1" x14ac:dyDescent="0.2">
      <c r="B23" s="221"/>
      <c r="C23" s="9"/>
      <c r="D23" s="481"/>
      <c r="E23" s="481"/>
      <c r="F23" s="481"/>
      <c r="G23" s="481"/>
      <c r="H23" s="481"/>
      <c r="I23" s="222"/>
      <c r="J23" s="486">
        <f>COUNTIF('Fluxo de Caixa'!D45:AM45,"&lt;0")</f>
        <v>1</v>
      </c>
      <c r="K23" s="487"/>
      <c r="L23" s="486">
        <f>COUNTIF('Fluxo de Caixa'!D48:AM48,"&lt;0")</f>
        <v>3</v>
      </c>
      <c r="M23" s="487"/>
      <c r="N23" s="224"/>
    </row>
    <row r="24" spans="2:14" ht="15" customHeight="1" x14ac:dyDescent="0.2">
      <c r="B24" s="221"/>
      <c r="C24" s="9"/>
      <c r="D24" s="481"/>
      <c r="E24" s="481"/>
      <c r="F24" s="481"/>
      <c r="G24" s="481"/>
      <c r="H24" s="481"/>
      <c r="I24" s="222"/>
      <c r="J24" s="486"/>
      <c r="K24" s="487"/>
      <c r="L24" s="486"/>
      <c r="M24" s="487"/>
      <c r="N24" s="224"/>
    </row>
    <row r="25" spans="2:14" x14ac:dyDescent="0.2">
      <c r="B25" s="221"/>
      <c r="C25" s="9"/>
      <c r="D25" s="481"/>
      <c r="E25" s="481"/>
      <c r="F25" s="481"/>
      <c r="G25" s="481"/>
      <c r="H25" s="481"/>
      <c r="I25" s="222"/>
      <c r="J25" s="486"/>
      <c r="K25" s="487"/>
      <c r="L25" s="486"/>
      <c r="M25" s="487"/>
      <c r="N25" s="224"/>
    </row>
    <row r="26" spans="2:14" x14ac:dyDescent="0.2">
      <c r="B26" s="221"/>
      <c r="C26" s="9"/>
      <c r="D26" s="481"/>
      <c r="E26" s="481"/>
      <c r="F26" s="481"/>
      <c r="G26" s="481"/>
      <c r="H26" s="481"/>
      <c r="I26" s="222"/>
      <c r="J26" s="488" t="s">
        <v>78</v>
      </c>
      <c r="K26" s="489"/>
      <c r="L26" s="488" t="s">
        <v>78</v>
      </c>
      <c r="M26" s="489"/>
      <c r="N26" s="224"/>
    </row>
    <row r="27" spans="2:14" ht="6" customHeight="1" x14ac:dyDescent="0.2">
      <c r="B27" s="221"/>
      <c r="C27" s="9"/>
      <c r="D27" s="229"/>
      <c r="E27" s="230"/>
      <c r="F27" s="222"/>
      <c r="G27" s="222"/>
      <c r="H27" s="231"/>
      <c r="I27" s="222"/>
      <c r="J27" s="232"/>
      <c r="K27" s="232"/>
      <c r="L27" s="232"/>
      <c r="M27" s="17"/>
      <c r="N27" s="224"/>
    </row>
    <row r="28" spans="2:14" ht="6" customHeight="1" x14ac:dyDescent="0.2">
      <c r="B28" s="22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224"/>
    </row>
    <row r="29" spans="2:14" ht="6" customHeight="1" x14ac:dyDescent="0.2"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4"/>
    </row>
    <row r="30" spans="2:14" ht="5.25" customHeight="1" x14ac:dyDescent="0.2">
      <c r="B30" s="221"/>
      <c r="C30" s="6"/>
      <c r="D30" s="7"/>
      <c r="E30" s="7"/>
      <c r="F30" s="7"/>
      <c r="G30" s="7"/>
      <c r="H30" s="7"/>
      <c r="I30" s="7"/>
      <c r="J30" s="7"/>
      <c r="K30" s="7"/>
      <c r="L30" s="7"/>
      <c r="M30" s="8"/>
      <c r="N30" s="224"/>
    </row>
    <row r="31" spans="2:14" x14ac:dyDescent="0.2">
      <c r="B31" s="221"/>
      <c r="C31" s="18"/>
      <c r="D31" s="233" t="s">
        <v>70</v>
      </c>
      <c r="E31" s="234"/>
      <c r="F31" s="234"/>
      <c r="G31" s="234"/>
      <c r="H31" s="234"/>
      <c r="I31" s="234"/>
      <c r="J31" s="234"/>
      <c r="K31" s="234"/>
      <c r="L31" s="234"/>
      <c r="M31" s="19"/>
      <c r="N31" s="224"/>
    </row>
    <row r="32" spans="2:14" ht="9.75" customHeight="1" x14ac:dyDescent="0.2">
      <c r="B32" s="221"/>
      <c r="C32" s="9"/>
      <c r="D32" s="222"/>
      <c r="E32" s="222"/>
      <c r="F32" s="222"/>
      <c r="G32" s="222"/>
      <c r="H32" s="222"/>
      <c r="I32" s="222"/>
      <c r="J32" s="222"/>
      <c r="K32" s="222"/>
      <c r="L32" s="222"/>
      <c r="M32" s="14"/>
      <c r="N32" s="224"/>
    </row>
    <row r="33" spans="2:14" x14ac:dyDescent="0.2">
      <c r="B33" s="221"/>
      <c r="C33" s="447"/>
      <c r="D33" s="445" t="s">
        <v>71</v>
      </c>
      <c r="E33" s="446"/>
      <c r="F33" s="446"/>
      <c r="G33" s="446"/>
      <c r="H33" s="446"/>
      <c r="I33" s="448"/>
      <c r="J33" s="222"/>
      <c r="K33" s="222"/>
      <c r="L33" s="222"/>
      <c r="M33" s="14"/>
      <c r="N33" s="224"/>
    </row>
    <row r="34" spans="2:14" ht="4.5" customHeight="1" x14ac:dyDescent="0.2">
      <c r="B34" s="221"/>
      <c r="C34" s="9"/>
      <c r="D34" s="222"/>
      <c r="E34" s="222"/>
      <c r="F34" s="222"/>
      <c r="G34" s="222"/>
      <c r="H34" s="222"/>
      <c r="I34" s="14"/>
      <c r="J34" s="222"/>
      <c r="K34" s="222"/>
      <c r="L34" s="222"/>
      <c r="M34" s="14"/>
      <c r="N34" s="224"/>
    </row>
    <row r="35" spans="2:14" x14ac:dyDescent="0.2">
      <c r="B35" s="221"/>
      <c r="C35" s="9"/>
      <c r="D35" s="235" t="s">
        <v>72</v>
      </c>
      <c r="E35" s="222"/>
      <c r="F35" s="222"/>
      <c r="G35" s="222"/>
      <c r="H35" s="236">
        <f>'Investimento Inicial'!F10</f>
        <v>7997</v>
      </c>
      <c r="I35" s="14"/>
      <c r="J35" s="222"/>
      <c r="K35" s="222"/>
      <c r="L35" s="222"/>
      <c r="M35" s="14"/>
      <c r="N35" s="224"/>
    </row>
    <row r="36" spans="2:14" ht="6" customHeight="1" x14ac:dyDescent="0.2">
      <c r="B36" s="221"/>
      <c r="C36" s="9"/>
      <c r="D36" s="222"/>
      <c r="E36" s="222"/>
      <c r="F36" s="222"/>
      <c r="G36" s="222"/>
      <c r="H36" s="222"/>
      <c r="I36" s="14"/>
      <c r="J36" s="222"/>
      <c r="K36" s="222"/>
      <c r="L36" s="222"/>
      <c r="M36" s="14"/>
      <c r="N36" s="224"/>
    </row>
    <row r="37" spans="2:14" x14ac:dyDescent="0.2">
      <c r="B37" s="221"/>
      <c r="C37" s="20"/>
      <c r="D37" s="237" t="s">
        <v>73</v>
      </c>
      <c r="E37" s="238"/>
      <c r="F37" s="238"/>
      <c r="G37" s="238"/>
      <c r="H37" s="238"/>
      <c r="I37" s="21"/>
      <c r="J37" s="222"/>
      <c r="K37" s="222"/>
      <c r="L37" s="222"/>
      <c r="M37" s="14"/>
      <c r="N37" s="224"/>
    </row>
    <row r="38" spans="2:14" ht="4.5" customHeight="1" x14ac:dyDescent="0.2">
      <c r="B38" s="221"/>
      <c r="C38" s="9"/>
      <c r="D38" s="222"/>
      <c r="E38" s="222"/>
      <c r="F38" s="222"/>
      <c r="G38" s="222"/>
      <c r="H38" s="222"/>
      <c r="I38" s="14"/>
      <c r="J38" s="222"/>
      <c r="K38" s="222"/>
      <c r="L38" s="222"/>
      <c r="M38" s="14"/>
      <c r="N38" s="224"/>
    </row>
    <row r="39" spans="2:14" x14ac:dyDescent="0.2">
      <c r="B39" s="221"/>
      <c r="C39" s="9"/>
      <c r="D39" s="239" t="str">
        <f>'Investimento Inicial'!C15</f>
        <v>2. Abertura de empresa</v>
      </c>
      <c r="E39" s="222"/>
      <c r="F39" s="222"/>
      <c r="G39" s="222"/>
      <c r="H39" s="240">
        <f>'Investimento Inicial'!F15</f>
        <v>0</v>
      </c>
      <c r="I39" s="14"/>
      <c r="J39" s="222"/>
      <c r="K39" s="222"/>
      <c r="L39" s="222"/>
      <c r="M39" s="14"/>
      <c r="N39" s="224"/>
    </row>
    <row r="40" spans="2:14" x14ac:dyDescent="0.2">
      <c r="B40" s="221"/>
      <c r="C40" s="9"/>
      <c r="D40" s="239" t="str">
        <f>'Investimento Inicial'!C19</f>
        <v>3. Construção (Se houver)</v>
      </c>
      <c r="E40" s="222"/>
      <c r="F40" s="222"/>
      <c r="G40" s="222"/>
      <c r="H40" s="240">
        <f>'Investimento Inicial'!F19</f>
        <v>0</v>
      </c>
      <c r="I40" s="14"/>
      <c r="J40" s="222"/>
      <c r="K40" s="222"/>
      <c r="L40" s="222"/>
      <c r="M40" s="14"/>
      <c r="N40" s="224"/>
    </row>
    <row r="41" spans="2:14" x14ac:dyDescent="0.2">
      <c r="B41" s="221"/>
      <c r="C41" s="9"/>
      <c r="D41" s="239" t="str">
        <f>'Investimento Inicial'!C25</f>
        <v>4. Estoque e Equipamentos operacionais</v>
      </c>
      <c r="E41" s="222"/>
      <c r="F41" s="222"/>
      <c r="G41" s="222"/>
      <c r="H41" s="240">
        <f>'Investimento Inicial'!F25</f>
        <v>0</v>
      </c>
      <c r="I41" s="14"/>
      <c r="J41" s="222"/>
      <c r="K41" s="222"/>
      <c r="L41" s="222"/>
      <c r="M41" s="14"/>
      <c r="N41" s="224"/>
    </row>
    <row r="42" spans="2:14" x14ac:dyDescent="0.2">
      <c r="B42" s="221"/>
      <c r="C42" s="9"/>
      <c r="D42" s="239" t="str">
        <f>'Investimento Inicial'!C34</f>
        <v>5. Equipamentos e Materiais de Escritório</v>
      </c>
      <c r="E42" s="222"/>
      <c r="F42" s="222"/>
      <c r="G42" s="222"/>
      <c r="H42" s="240">
        <f>'Investimento Inicial'!F34</f>
        <v>0</v>
      </c>
      <c r="I42" s="14"/>
      <c r="J42" s="222"/>
      <c r="K42" s="222"/>
      <c r="L42" s="222"/>
      <c r="M42" s="14"/>
      <c r="N42" s="224"/>
    </row>
    <row r="43" spans="2:14" x14ac:dyDescent="0.2">
      <c r="B43" s="221"/>
      <c r="C43" s="9"/>
      <c r="D43" s="239" t="str">
        <f>'Investimento Inicial'!C42</f>
        <v>6. Comunicação para Ativação e Inauguração</v>
      </c>
      <c r="E43" s="222"/>
      <c r="F43" s="222"/>
      <c r="G43" s="222"/>
      <c r="H43" s="240">
        <f>'Investimento Inicial'!F42</f>
        <v>0</v>
      </c>
      <c r="I43" s="14"/>
      <c r="J43" s="222"/>
      <c r="K43" s="222"/>
      <c r="L43" s="222"/>
      <c r="M43" s="14"/>
      <c r="N43" s="224"/>
    </row>
    <row r="44" spans="2:14" x14ac:dyDescent="0.2">
      <c r="B44" s="221"/>
      <c r="C44" s="9"/>
      <c r="D44" s="239"/>
      <c r="E44" s="222"/>
      <c r="F44" s="222"/>
      <c r="G44" s="222"/>
      <c r="H44" s="240"/>
      <c r="I44" s="14"/>
      <c r="J44" s="222"/>
      <c r="K44" s="222"/>
      <c r="L44" s="222"/>
      <c r="M44" s="14"/>
      <c r="N44" s="224"/>
    </row>
    <row r="45" spans="2:14" x14ac:dyDescent="0.2">
      <c r="B45" s="221"/>
      <c r="C45" s="9"/>
      <c r="D45" s="239"/>
      <c r="E45" s="222"/>
      <c r="F45" s="222"/>
      <c r="G45" s="222"/>
      <c r="H45" s="240"/>
      <c r="I45" s="14"/>
      <c r="J45" s="222"/>
      <c r="K45" s="222"/>
      <c r="L45" s="222"/>
      <c r="M45" s="14"/>
      <c r="N45" s="224"/>
    </row>
    <row r="46" spans="2:14" x14ac:dyDescent="0.2">
      <c r="B46" s="221"/>
      <c r="C46" s="9"/>
      <c r="D46" s="239"/>
      <c r="E46" s="222"/>
      <c r="F46" s="222"/>
      <c r="G46" s="222"/>
      <c r="H46" s="240"/>
      <c r="I46" s="14"/>
      <c r="J46" s="222"/>
      <c r="K46" s="222"/>
      <c r="L46" s="222"/>
      <c r="M46" s="14"/>
      <c r="N46" s="224"/>
    </row>
    <row r="47" spans="2:14" ht="3.75" customHeight="1" x14ac:dyDescent="0.2">
      <c r="B47" s="221"/>
      <c r="C47" s="9"/>
      <c r="D47" s="222"/>
      <c r="E47" s="222"/>
      <c r="F47" s="222"/>
      <c r="G47" s="222"/>
      <c r="H47" s="235"/>
      <c r="I47" s="14"/>
      <c r="J47" s="222"/>
      <c r="K47" s="222"/>
      <c r="L47" s="222"/>
      <c r="M47" s="14"/>
      <c r="N47" s="224"/>
    </row>
    <row r="48" spans="2:14" x14ac:dyDescent="0.2">
      <c r="B48" s="221"/>
      <c r="C48" s="9"/>
      <c r="D48" s="241" t="s">
        <v>74</v>
      </c>
      <c r="E48" s="222"/>
      <c r="F48" s="222"/>
      <c r="G48" s="222"/>
      <c r="H48" s="242">
        <f>SUM(H39:H46)</f>
        <v>0</v>
      </c>
      <c r="I48" s="14"/>
      <c r="J48" s="222"/>
      <c r="K48" s="222"/>
      <c r="L48" s="222"/>
      <c r="M48" s="14"/>
      <c r="N48" s="224"/>
    </row>
    <row r="49" spans="2:14" ht="4.5" customHeight="1" x14ac:dyDescent="0.2">
      <c r="B49" s="221"/>
      <c r="C49" s="9"/>
      <c r="D49" s="241"/>
      <c r="E49" s="222"/>
      <c r="F49" s="222"/>
      <c r="G49" s="222"/>
      <c r="H49" s="242"/>
      <c r="I49" s="14"/>
      <c r="J49" s="222"/>
      <c r="K49" s="222"/>
      <c r="L49" s="222"/>
      <c r="M49" s="14"/>
      <c r="N49" s="224"/>
    </row>
    <row r="50" spans="2:14" x14ac:dyDescent="0.2">
      <c r="B50" s="221"/>
      <c r="C50" s="22"/>
      <c r="D50" s="26" t="str">
        <f>'Investimento Inicial'!C49</f>
        <v>7. Reservas Financeiras</v>
      </c>
      <c r="E50" s="23"/>
      <c r="F50" s="23"/>
      <c r="G50" s="23"/>
      <c r="H50" s="24">
        <f>'Fluxo de Caixa'!D56</f>
        <v>1032.4639999999999</v>
      </c>
      <c r="I50" s="25"/>
      <c r="J50" s="222"/>
      <c r="K50" s="222"/>
      <c r="L50" s="222"/>
      <c r="M50" s="14"/>
      <c r="N50" s="224"/>
    </row>
    <row r="51" spans="2:14" ht="6.75" customHeight="1" x14ac:dyDescent="0.2">
      <c r="B51" s="221"/>
      <c r="C51" s="9"/>
      <c r="D51" s="222"/>
      <c r="E51" s="222"/>
      <c r="F51" s="222"/>
      <c r="G51" s="222"/>
      <c r="H51" s="222"/>
      <c r="I51" s="14"/>
      <c r="J51" s="222"/>
      <c r="K51" s="222"/>
      <c r="L51" s="222"/>
      <c r="M51" s="14"/>
      <c r="N51" s="224"/>
    </row>
    <row r="52" spans="2:14" ht="4.5" customHeight="1" x14ac:dyDescent="0.2">
      <c r="B52" s="221"/>
      <c r="C52" s="6"/>
      <c r="D52" s="7"/>
      <c r="E52" s="7"/>
      <c r="F52" s="7"/>
      <c r="G52" s="7"/>
      <c r="H52" s="7"/>
      <c r="I52" s="8"/>
      <c r="J52" s="222"/>
      <c r="K52" s="222"/>
      <c r="L52" s="222"/>
      <c r="M52" s="14"/>
      <c r="N52" s="224"/>
    </row>
    <row r="53" spans="2:14" ht="16" x14ac:dyDescent="0.2">
      <c r="B53" s="221"/>
      <c r="C53" s="9"/>
      <c r="D53" s="243" t="s">
        <v>81</v>
      </c>
      <c r="E53" s="222"/>
      <c r="F53" s="222"/>
      <c r="G53" s="222"/>
      <c r="H53" s="244">
        <f>H35+H50</f>
        <v>9029.4639999999999</v>
      </c>
      <c r="I53" s="14"/>
      <c r="J53" s="222"/>
      <c r="K53" s="222"/>
      <c r="L53" s="222"/>
      <c r="M53" s="14"/>
      <c r="N53" s="224"/>
    </row>
    <row r="54" spans="2:14" ht="6" customHeight="1" x14ac:dyDescent="0.2">
      <c r="B54" s="221"/>
      <c r="C54" s="11"/>
      <c r="D54" s="12"/>
      <c r="E54" s="12"/>
      <c r="F54" s="12"/>
      <c r="G54" s="12"/>
      <c r="H54" s="12"/>
      <c r="I54" s="13"/>
      <c r="J54" s="12"/>
      <c r="K54" s="12"/>
      <c r="L54" s="12"/>
      <c r="M54" s="13"/>
      <c r="N54" s="224"/>
    </row>
    <row r="55" spans="2:14" ht="7" customHeight="1" x14ac:dyDescent="0.2">
      <c r="B55" s="245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</sheetData>
  <sheetProtection algorithmName="SHA-512" hashValue="7YhxdARvyQMQQ3ZCXgWnf6YRvlCzKdfdl4UxR4aXXaNALszYleRVM5kBk8hJUVwC/H+f8I2Hrvmt6VMXLYgEDw==" saltValue="Dx8C2c6RFWYDSS9astwung==" spinCount="100000" sheet="1" objects="1" scenarios="1" formatCells="0" formatColumns="0" formatRows="0" selectLockedCells="1"/>
  <mergeCells count="13">
    <mergeCell ref="J14:M14"/>
    <mergeCell ref="J15:M16"/>
    <mergeCell ref="J18:M18"/>
    <mergeCell ref="G8:L8"/>
    <mergeCell ref="C4:M4"/>
    <mergeCell ref="D15:H26"/>
    <mergeCell ref="J22:K22"/>
    <mergeCell ref="L22:M22"/>
    <mergeCell ref="J23:K25"/>
    <mergeCell ref="L23:M25"/>
    <mergeCell ref="J26:K26"/>
    <mergeCell ref="L26:M26"/>
    <mergeCell ref="J19:M2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7</vt:i4>
      </vt:variant>
    </vt:vector>
  </HeadingPairs>
  <TitlesOfParts>
    <vt:vector size="18" baseType="lpstr">
      <vt:lpstr>Inicio</vt:lpstr>
      <vt:lpstr>Investimento Inicial</vt:lpstr>
      <vt:lpstr>Premissas</vt:lpstr>
      <vt:lpstr>Custo fixo</vt:lpstr>
      <vt:lpstr>Funcionários</vt:lpstr>
      <vt:lpstr>Premissas_Operações</vt:lpstr>
      <vt:lpstr>Fluxo de Caixa</vt:lpstr>
      <vt:lpstr>TabelaSimplesNacional</vt:lpstr>
      <vt:lpstr>Dashboard</vt:lpstr>
      <vt:lpstr>Relatório</vt:lpstr>
      <vt:lpstr>DRE</vt:lpstr>
      <vt:lpstr>Dashboard!Area_de_impressao</vt:lpstr>
      <vt:lpstr>DRE!Area_de_impressao</vt:lpstr>
      <vt:lpstr>'Fluxo de Caixa'!Area_de_impressao</vt:lpstr>
      <vt:lpstr>Inicio!Area_de_impressao</vt:lpstr>
      <vt:lpstr>'Investimento Inicial'!Area_de_impressao</vt:lpstr>
      <vt:lpstr>DRE!Titulos_de_impressao</vt:lpstr>
      <vt:lpstr>'Fluxo de Caixa'!Titulos_de_impressao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Estação do Chopp</dc:title>
  <dc:subject>Planilhas</dc:subject>
  <dc:creator>Bittencourt Consultoria</dc:creator>
  <cp:lastModifiedBy>André Jácomo</cp:lastModifiedBy>
  <cp:lastPrinted>2020-03-06T12:59:55Z</cp:lastPrinted>
  <dcterms:created xsi:type="dcterms:W3CDTF">1997-08-12T23:43:26Z</dcterms:created>
  <dcterms:modified xsi:type="dcterms:W3CDTF">2021-07-22T18:22:56Z</dcterms:modified>
</cp:coreProperties>
</file>